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0" windowWidth="14580" windowHeight="6870" tabRatio="701" activeTab="2"/>
  </bookViews>
  <sheets>
    <sheet name="نیروی انسانی" sheetId="61" r:id="rId1"/>
    <sheet name="واحد" sheetId="58" r:id="rId2"/>
    <sheet name="آموزشی" sheetId="59" r:id="rId3"/>
  </sheets>
  <calcPr calcId="144525"/>
</workbook>
</file>

<file path=xl/calcChain.xml><?xml version="1.0" encoding="utf-8"?>
<calcChain xmlns="http://schemas.openxmlformats.org/spreadsheetml/2006/main">
  <c r="D38" i="61" l="1"/>
  <c r="C38" i="61"/>
  <c r="D5" i="61"/>
  <c r="D12" i="61"/>
  <c r="D18" i="61"/>
  <c r="D25" i="61"/>
  <c r="D31" i="61"/>
  <c r="D37" i="61"/>
  <c r="K17" i="61" l="1"/>
  <c r="J17" i="61"/>
  <c r="I17" i="61"/>
  <c r="H17" i="61"/>
  <c r="E17" i="61"/>
  <c r="O15" i="61" l="1"/>
  <c r="N15" i="61"/>
  <c r="K18" i="61"/>
  <c r="L14" i="61" l="1"/>
  <c r="L15" i="61"/>
  <c r="L16" i="61"/>
  <c r="L13" i="61"/>
  <c r="G31" i="61" l="1"/>
  <c r="F31" i="61"/>
  <c r="E31" i="61"/>
  <c r="C31" i="61"/>
  <c r="N31" i="61"/>
  <c r="O31" i="61" l="1"/>
  <c r="E50" i="61"/>
  <c r="Q38" i="61" l="1"/>
  <c r="P38" i="61"/>
  <c r="L37" i="61"/>
  <c r="L36" i="61"/>
  <c r="L35" i="61"/>
  <c r="L34" i="61"/>
  <c r="L33" i="61"/>
  <c r="L32" i="61"/>
  <c r="M31" i="61"/>
  <c r="K31" i="61"/>
  <c r="J31" i="61"/>
  <c r="I31" i="61"/>
  <c r="H31" i="61"/>
  <c r="L30" i="61"/>
  <c r="L29" i="61"/>
  <c r="L28" i="61"/>
  <c r="L27" i="61"/>
  <c r="L26" i="61"/>
  <c r="O25" i="61"/>
  <c r="N25" i="61"/>
  <c r="M25" i="61"/>
  <c r="K25" i="61"/>
  <c r="J25" i="61"/>
  <c r="I25" i="61"/>
  <c r="H25" i="61"/>
  <c r="G25" i="61"/>
  <c r="F25" i="61"/>
  <c r="E25" i="61"/>
  <c r="L24" i="61"/>
  <c r="L23" i="61"/>
  <c r="L22" i="61"/>
  <c r="L21" i="61"/>
  <c r="L20" i="61"/>
  <c r="L19" i="61"/>
  <c r="O18" i="61"/>
  <c r="N18" i="61"/>
  <c r="M18" i="61"/>
  <c r="J18" i="61"/>
  <c r="I18" i="61"/>
  <c r="H18" i="61"/>
  <c r="G18" i="61"/>
  <c r="F18" i="61"/>
  <c r="E18" i="61"/>
  <c r="L17" i="61"/>
  <c r="O12" i="61"/>
  <c r="N12" i="61"/>
  <c r="M12" i="61"/>
  <c r="K12" i="61"/>
  <c r="J12" i="61"/>
  <c r="I12" i="61"/>
  <c r="H12" i="61"/>
  <c r="G12" i="61"/>
  <c r="F12" i="61"/>
  <c r="E12" i="61"/>
  <c r="L11" i="61"/>
  <c r="L10" i="61"/>
  <c r="L9" i="61"/>
  <c r="L8" i="61"/>
  <c r="L7" i="61"/>
  <c r="L6" i="61"/>
  <c r="O5" i="61"/>
  <c r="N5" i="61"/>
  <c r="M5" i="61"/>
  <c r="M38" i="61" s="1"/>
  <c r="K5" i="61"/>
  <c r="J5" i="61"/>
  <c r="I5" i="61"/>
  <c r="H5" i="61"/>
  <c r="G5" i="61"/>
  <c r="F5" i="61"/>
  <c r="E5" i="61"/>
  <c r="K38" i="61" l="1"/>
  <c r="O38" i="61"/>
  <c r="J38" i="61"/>
  <c r="I38" i="61"/>
  <c r="H38" i="61"/>
  <c r="G38" i="61"/>
  <c r="F38" i="61"/>
  <c r="E38" i="61"/>
  <c r="N38" i="61"/>
  <c r="L12" i="61"/>
  <c r="L18" i="61"/>
  <c r="L25" i="61"/>
  <c r="L31" i="61"/>
  <c r="L5" i="61"/>
  <c r="L38" i="61" l="1"/>
  <c r="J33" i="59"/>
  <c r="I33" i="59"/>
  <c r="H33" i="59"/>
  <c r="G33" i="59"/>
  <c r="F33" i="59"/>
  <c r="E33" i="59"/>
  <c r="D33" i="59"/>
  <c r="C33" i="59"/>
  <c r="J32" i="59"/>
  <c r="I32" i="59"/>
  <c r="H32" i="59"/>
  <c r="G32" i="59"/>
  <c r="F32" i="59"/>
  <c r="E32" i="59"/>
  <c r="D32" i="59"/>
  <c r="C32" i="59"/>
  <c r="J31" i="59"/>
  <c r="I31" i="59"/>
  <c r="H31" i="59"/>
  <c r="G31" i="59"/>
  <c r="F31" i="59"/>
  <c r="E31" i="59"/>
  <c r="C31" i="59"/>
  <c r="J30" i="59"/>
  <c r="I30" i="59"/>
  <c r="H30" i="59"/>
  <c r="G30" i="59"/>
  <c r="F30" i="59"/>
  <c r="E30" i="59"/>
  <c r="C30" i="59"/>
  <c r="J29" i="59"/>
  <c r="I29" i="59"/>
  <c r="H29" i="59"/>
  <c r="G29" i="59"/>
  <c r="E29" i="59"/>
  <c r="D29" i="59"/>
  <c r="C29" i="59"/>
  <c r="J28" i="59"/>
  <c r="I28" i="59"/>
  <c r="H28" i="59"/>
  <c r="G28" i="59"/>
  <c r="E28" i="59"/>
  <c r="D28" i="59"/>
  <c r="C28" i="59"/>
  <c r="I27" i="59"/>
  <c r="H27" i="59"/>
  <c r="G27" i="59"/>
  <c r="E27" i="59"/>
  <c r="D27" i="59"/>
  <c r="C27" i="59"/>
  <c r="J26" i="59"/>
  <c r="I26" i="59"/>
  <c r="H26" i="59"/>
  <c r="G26" i="59"/>
  <c r="E26" i="59"/>
  <c r="D26" i="59"/>
  <c r="C26" i="59"/>
  <c r="K25" i="59"/>
  <c r="K24" i="59"/>
  <c r="K23" i="59"/>
  <c r="K22" i="59"/>
  <c r="F21" i="59"/>
  <c r="K21" i="59" s="1"/>
  <c r="F20" i="59"/>
  <c r="F28" i="59" s="1"/>
  <c r="F19" i="59"/>
  <c r="F26" i="59" s="1"/>
  <c r="J18" i="59"/>
  <c r="I18" i="59"/>
  <c r="H18" i="59"/>
  <c r="G18" i="59"/>
  <c r="F18" i="59"/>
  <c r="E18" i="59"/>
  <c r="D18" i="59"/>
  <c r="C18" i="59"/>
  <c r="K17" i="59"/>
  <c r="K16" i="59"/>
  <c r="K15" i="59"/>
  <c r="K14" i="59"/>
  <c r="K13" i="59"/>
  <c r="K12" i="59"/>
  <c r="K11" i="59"/>
  <c r="J10" i="59"/>
  <c r="I10" i="59"/>
  <c r="H10" i="59"/>
  <c r="G10" i="59"/>
  <c r="F10" i="59"/>
  <c r="E10" i="59"/>
  <c r="C10" i="59"/>
  <c r="K9" i="59"/>
  <c r="K8" i="59"/>
  <c r="D7" i="59"/>
  <c r="D31" i="59" s="1"/>
  <c r="D6" i="59"/>
  <c r="D30" i="59" s="1"/>
  <c r="K5" i="59"/>
  <c r="K4" i="59"/>
  <c r="J3" i="59"/>
  <c r="J27" i="59" s="1"/>
  <c r="K29" i="59" l="1"/>
  <c r="K3" i="59"/>
  <c r="K10" i="59" s="1"/>
  <c r="K6" i="59"/>
  <c r="K30" i="59" s="1"/>
  <c r="F34" i="59"/>
  <c r="I34" i="59"/>
  <c r="K33" i="59"/>
  <c r="K32" i="59"/>
  <c r="E34" i="59"/>
  <c r="J34" i="59"/>
  <c r="F27" i="59"/>
  <c r="G34" i="59"/>
  <c r="K18" i="59"/>
  <c r="C34" i="59"/>
  <c r="H34" i="59"/>
  <c r="K20" i="59"/>
  <c r="K28" i="59" s="1"/>
  <c r="K7" i="59"/>
  <c r="K31" i="59" s="1"/>
  <c r="D10" i="59"/>
  <c r="D34" i="59" s="1"/>
  <c r="F29" i="59"/>
  <c r="K19" i="59"/>
  <c r="K26" i="59" s="1"/>
  <c r="K34" i="59" l="1"/>
  <c r="K27" i="59"/>
</calcChain>
</file>

<file path=xl/sharedStrings.xml><?xml version="1.0" encoding="utf-8"?>
<sst xmlns="http://schemas.openxmlformats.org/spreadsheetml/2006/main" count="144" uniqueCount="94">
  <si>
    <t>شرح</t>
  </si>
  <si>
    <t>خانه بهداشت</t>
  </si>
  <si>
    <t>مرکز تسهیلات</t>
  </si>
  <si>
    <t>مرکز بهداشت روستایی</t>
  </si>
  <si>
    <t xml:space="preserve">پایگاه بهداشتی </t>
  </si>
  <si>
    <t>مرکز  بهداشت  شهری</t>
  </si>
  <si>
    <t>مرکز شبانه روزی</t>
  </si>
  <si>
    <t>شبکه شهرستان</t>
  </si>
  <si>
    <t>مرکز بهداشت شهرستان</t>
  </si>
  <si>
    <t>مرکز بهداشت استان</t>
  </si>
  <si>
    <t>مرکز ارتباطات</t>
  </si>
  <si>
    <t>مرکز قرنطینه</t>
  </si>
  <si>
    <t xml:space="preserve">پایگاه اورژانس </t>
  </si>
  <si>
    <t>موجود فعال</t>
  </si>
  <si>
    <t>طبق طرح گسترش</t>
  </si>
  <si>
    <t>تعداد استیجاری</t>
  </si>
  <si>
    <t>تخت های  بیمارستانی</t>
  </si>
  <si>
    <t>مصوب</t>
  </si>
  <si>
    <t>فعال</t>
  </si>
  <si>
    <t>ویژه</t>
  </si>
  <si>
    <t>اورژانس</t>
  </si>
  <si>
    <t>اتاق عمل</t>
  </si>
  <si>
    <t>هزینه یک روز بستری به میلیون ريال و در صد سهم هرکدام در هزینه</t>
  </si>
  <si>
    <t>جمعیت شهری</t>
  </si>
  <si>
    <t>جمعیت روستایی</t>
  </si>
  <si>
    <t>جمع روز های بستری بیماران در یک سال</t>
  </si>
  <si>
    <t>تعداد بیمار ان بستری شده در یکسال</t>
  </si>
  <si>
    <t>درصد اشغال تخت</t>
  </si>
  <si>
    <t>عمومی</t>
  </si>
  <si>
    <t>اختصاصی</t>
  </si>
  <si>
    <t>اولا در  خانه هایی که رنگ آنها طوسی است رقمی وارد نشود  ثانیا هر بیماری که بیش از شش ساعت در اورژانس نگهداری شود یک روز بستری محسوب میگردد. پایگاههای بهداشتی ضمیمه در آمار پایگاههای بهداشتی لحاظ نگردد.</t>
  </si>
  <si>
    <t>تعداد دانشجویان دانشگاه علوم پزشکی و خدمات بهداشتی درمانی استان اصفهان  در پایان سال 1394</t>
  </si>
  <si>
    <t xml:space="preserve">دوره </t>
  </si>
  <si>
    <t>گروه آموزشی</t>
  </si>
  <si>
    <t xml:space="preserve">کاردانی </t>
  </si>
  <si>
    <t>کارشناسی</t>
  </si>
  <si>
    <t>کارشناسی ارشد</t>
  </si>
  <si>
    <t>دکترای حرفه ای</t>
  </si>
  <si>
    <t>PHD</t>
  </si>
  <si>
    <t>MPH</t>
  </si>
  <si>
    <t>دکترای تخصصی</t>
  </si>
  <si>
    <t>دکترای فوق تخصصی</t>
  </si>
  <si>
    <t>جمع</t>
  </si>
  <si>
    <t>روزانه</t>
  </si>
  <si>
    <t>پزشکی</t>
  </si>
  <si>
    <t>دندانپزشکی</t>
  </si>
  <si>
    <t>داروسازی</t>
  </si>
  <si>
    <t>پیراپزشکی</t>
  </si>
  <si>
    <t>پرستاری و مامایی</t>
  </si>
  <si>
    <t>طب سنتی</t>
  </si>
  <si>
    <t>سایر</t>
  </si>
  <si>
    <t xml:space="preserve">شبانه </t>
  </si>
  <si>
    <t>شهریه پرداز</t>
  </si>
  <si>
    <t>آمار نیروی انسانی دانشگاه علوم پزشکی وخدمات بهداشتی درمانی  استان اصفهان  در سال 1394</t>
  </si>
  <si>
    <t>حوزه فعالیت</t>
  </si>
  <si>
    <t>تشکیلات مصوب</t>
  </si>
  <si>
    <t>پست های بلا تصدی</t>
  </si>
  <si>
    <t>وضعیت استخدامی</t>
  </si>
  <si>
    <t>مستمری بگیران</t>
  </si>
  <si>
    <t>رسمی</t>
  </si>
  <si>
    <t>پیمانی</t>
  </si>
  <si>
    <t>طرحی و ضریب کا وپیام آور</t>
  </si>
  <si>
    <t xml:space="preserve">قراردادی نیروهای </t>
  </si>
  <si>
    <t>قانون کار</t>
  </si>
  <si>
    <t>سایر قراردادها</t>
  </si>
  <si>
    <t>شرکتی</t>
  </si>
  <si>
    <t>بازنشستگان در  سال 94</t>
  </si>
  <si>
    <t>پیش بینی بازنشستگان سال 95</t>
  </si>
  <si>
    <t>زیر 60 سال</t>
  </si>
  <si>
    <t>بالای 60 سال</t>
  </si>
  <si>
    <t>تخصصی</t>
  </si>
  <si>
    <t xml:space="preserve">غیر تخصصی </t>
  </si>
  <si>
    <t>آموزش( هیات علمی)</t>
  </si>
  <si>
    <t>استاد</t>
  </si>
  <si>
    <t>دانشیار</t>
  </si>
  <si>
    <t>استادیار</t>
  </si>
  <si>
    <t>مربی</t>
  </si>
  <si>
    <t>آموزشیار</t>
  </si>
  <si>
    <t>آموزش( غیرهیات علمی)</t>
  </si>
  <si>
    <t>دکترا</t>
  </si>
  <si>
    <t>کاردانی</t>
  </si>
  <si>
    <t>دیپلم و زیر دیپلم</t>
  </si>
  <si>
    <t>پژوهش ( هیات علمی)</t>
  </si>
  <si>
    <t>پژوهش ( غیرهیات علمی)</t>
  </si>
  <si>
    <t>بهداشت و درمان</t>
  </si>
  <si>
    <t xml:space="preserve">غذا و دارو </t>
  </si>
  <si>
    <t>درمان</t>
  </si>
  <si>
    <t>بهداشت شهری و روستایی</t>
  </si>
  <si>
    <t xml:space="preserve">فوریت های پزشکی </t>
  </si>
  <si>
    <t>ریاست و پشتیبانی</t>
  </si>
  <si>
    <t>جمع کل دانشگاه</t>
  </si>
  <si>
    <t>خانه هایی که هاشور خورده یا رنگ طوسی دارد عددی وارد نشود.</t>
  </si>
  <si>
    <t xml:space="preserve"> هیات علمی: سایر = تعهدات قانونی + تعهدات بورس تحصیلی + قرارداد موقت</t>
  </si>
  <si>
    <t xml:space="preserve"> غیر هیات علمی: سایر = خرید خدمت + طرح نظام نوین اداره بیمارستانها + قرارداد ساعتی + طرح پزشک خانواده</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</si>
</sst>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0_ ;\-#,##0\ "/>
    <numFmt numFmtId="167" formatCode="[$-3000401]0"/>
  </numFmts>
  <fonts count="35">
    <font>
      <sz val="11"/>
      <color theme="1"/>
      <name val="Calibri"/>
      <family val="2"/>
      <charset val="178"/>
      <scheme val="minor"/>
    </font>
    <font>
      <b/>
      <sz val="11"/>
      <color indexed="8"/>
      <name val="B Mitra"/>
      <charset val="178"/>
    </font>
    <font>
      <b/>
      <sz val="12"/>
      <color indexed="8"/>
      <name val="B Mitra"/>
      <charset val="178"/>
    </font>
    <font>
      <sz val="12"/>
      <color indexed="8"/>
      <name val="B Mitra"/>
      <charset val="178"/>
    </font>
    <font>
      <sz val="11"/>
      <color theme="1"/>
      <name val="Calibri"/>
      <family val="2"/>
      <charset val="178"/>
      <scheme val="minor"/>
    </font>
    <font>
      <b/>
      <sz val="12"/>
      <color theme="1"/>
      <name val="B Mitra"/>
      <charset val="178"/>
    </font>
    <font>
      <b/>
      <sz val="16"/>
      <color theme="1"/>
      <name val="B Zar"/>
      <charset val="178"/>
    </font>
    <font>
      <sz val="11"/>
      <color theme="1"/>
      <name val="2  Titr"/>
      <charset val="178"/>
    </font>
    <font>
      <sz val="11"/>
      <color theme="1"/>
      <name val="B Mitra"/>
      <charset val="178"/>
    </font>
    <font>
      <sz val="14"/>
      <color theme="1"/>
      <name val="B Zar"/>
      <charset val="178"/>
    </font>
    <font>
      <b/>
      <sz val="8"/>
      <color indexed="8"/>
      <name val="B Zar"/>
      <charset val="178"/>
    </font>
    <font>
      <b/>
      <sz val="6"/>
      <color indexed="8"/>
      <name val="B Zar"/>
      <charset val="178"/>
    </font>
    <font>
      <sz val="9"/>
      <color indexed="8"/>
      <name val="B Zar"/>
      <charset val="178"/>
    </font>
    <font>
      <sz val="9"/>
      <color theme="1"/>
      <name val="B Nazanin"/>
      <charset val="178"/>
    </font>
    <font>
      <sz val="9"/>
      <color theme="1"/>
      <name val="B Zar"/>
      <charset val="178"/>
    </font>
    <font>
      <sz val="9"/>
      <name val="B Zar"/>
      <charset val="178"/>
    </font>
    <font>
      <b/>
      <sz val="11"/>
      <color theme="1"/>
      <name val="2  Zar"/>
      <charset val="178"/>
    </font>
    <font>
      <sz val="9"/>
      <color theme="1"/>
      <name val="2  Titr"/>
      <charset val="178"/>
    </font>
    <font>
      <b/>
      <sz val="7"/>
      <color indexed="8"/>
      <name val="B Zar"/>
      <charset val="178"/>
    </font>
    <font>
      <b/>
      <sz val="8"/>
      <color theme="1"/>
      <name val="B Zar"/>
      <charset val="178"/>
    </font>
    <font>
      <b/>
      <sz val="10"/>
      <color indexed="8"/>
      <name val="B Zar"/>
      <charset val="178"/>
    </font>
    <font>
      <b/>
      <sz val="10"/>
      <name val="B Zar"/>
      <charset val="178"/>
    </font>
    <font>
      <b/>
      <sz val="9"/>
      <color indexed="8"/>
      <name val="B Zar"/>
      <charset val="178"/>
    </font>
    <font>
      <sz val="10"/>
      <name val="B Zar"/>
      <charset val="178"/>
    </font>
    <font>
      <sz val="11"/>
      <color indexed="8"/>
      <name val="Arial"/>
      <family val="2"/>
      <charset val="178"/>
    </font>
    <font>
      <b/>
      <sz val="14"/>
      <color theme="1"/>
      <name val="Calibri"/>
      <family val="2"/>
      <scheme val="minor"/>
    </font>
    <font>
      <b/>
      <sz val="11"/>
      <color theme="1"/>
      <name val="Calibri"/>
      <family val="2"/>
      <scheme val="minor"/>
    </font>
    <font>
      <b/>
      <sz val="10"/>
      <color theme="1"/>
      <name val="2  Titr"/>
      <charset val="178"/>
    </font>
    <font>
      <sz val="12"/>
      <color theme="1"/>
      <name val="Calibri"/>
      <family val="2"/>
      <scheme val="minor"/>
    </font>
    <font>
      <b/>
      <sz val="10"/>
      <color indexed="8"/>
      <name val="B Nazanin"/>
      <charset val="178"/>
    </font>
    <font>
      <sz val="9"/>
      <color theme="1"/>
      <name val="B Koodak"/>
      <charset val="178"/>
    </font>
    <font>
      <b/>
      <sz val="7"/>
      <color theme="1"/>
      <name val="B Zar"/>
      <charset val="178"/>
    </font>
    <font>
      <b/>
      <sz val="9"/>
      <color indexed="8"/>
      <name val="B Nazanin"/>
      <charset val="178"/>
    </font>
    <font>
      <sz val="11"/>
      <color theme="1"/>
      <name val="B Koodak"/>
      <charset val="178"/>
    </font>
    <font>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9"/>
        <bgColor indexed="64"/>
      </patternFill>
    </fill>
    <fill>
      <patternFill patternType="darkDown">
        <bgColor theme="0" tint="-0.14999847407452621"/>
      </patternFill>
    </fill>
    <fill>
      <patternFill patternType="darkDown">
        <bgColor theme="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s>
  <cellStyleXfs count="6">
    <xf numFmtId="0" fontId="0" fillId="0" borderId="0"/>
    <xf numFmtId="9" fontId="4" fillId="0" borderId="0" applyFont="0" applyFill="0" applyBorder="0" applyAlignment="0" applyProtection="0"/>
    <xf numFmtId="164" fontId="4" fillId="0" borderId="0" applyFont="0" applyFill="0" applyBorder="0" applyAlignment="0" applyProtection="0"/>
    <xf numFmtId="0" fontId="24" fillId="0" borderId="0"/>
    <xf numFmtId="0" fontId="24" fillId="0" borderId="0"/>
    <xf numFmtId="0" fontId="34" fillId="0" borderId="0"/>
  </cellStyleXfs>
  <cellXfs count="100">
    <xf numFmtId="0" fontId="0" fillId="0" borderId="0" xfId="0"/>
    <xf numFmtId="0" fontId="2" fillId="3" borderId="1" xfId="0" applyFont="1" applyFill="1" applyBorder="1" applyAlignment="1">
      <alignment horizontal="center" vertical="center" wrapText="1"/>
    </xf>
    <xf numFmtId="0" fontId="2" fillId="0" borderId="1" xfId="0" applyFont="1" applyBorder="1" applyAlignment="1">
      <alignment horizontal="right"/>
    </xf>
    <xf numFmtId="166" fontId="3" fillId="0" borderId="1" xfId="2" applyNumberFormat="1" applyFont="1" applyBorder="1" applyAlignment="1" applyProtection="1">
      <alignment horizontal="center" vertical="center"/>
      <protection locked="0"/>
    </xf>
    <xf numFmtId="0" fontId="1" fillId="0" borderId="1" xfId="0" applyFont="1" applyBorder="1" applyAlignment="1">
      <alignment horizontal="right" wrapText="1"/>
    </xf>
    <xf numFmtId="0" fontId="2" fillId="0" borderId="1" xfId="0" applyFont="1" applyBorder="1" applyAlignment="1">
      <alignment horizontal="right" wrapText="1"/>
    </xf>
    <xf numFmtId="166" fontId="3" fillId="4" borderId="1" xfId="2" applyNumberFormat="1" applyFont="1" applyFill="1" applyBorder="1" applyAlignment="1" applyProtection="1">
      <alignment horizontal="center" vertical="center"/>
      <protection locked="0"/>
    </xf>
    <xf numFmtId="0" fontId="2" fillId="3" borderId="2" xfId="0" applyFont="1" applyFill="1" applyBorder="1" applyAlignment="1">
      <alignment horizontal="center" vertical="center" wrapText="1"/>
    </xf>
    <xf numFmtId="165" fontId="2" fillId="4" borderId="1" xfId="2" applyNumberFormat="1" applyFont="1" applyFill="1" applyBorder="1" applyAlignment="1" applyProtection="1">
      <alignment horizontal="center"/>
      <protection locked="0"/>
    </xf>
    <xf numFmtId="165" fontId="2" fillId="3" borderId="3" xfId="2" applyNumberFormat="1" applyFont="1" applyFill="1" applyBorder="1" applyAlignment="1" applyProtection="1">
      <alignment horizontal="center"/>
      <protection locked="0"/>
    </xf>
    <xf numFmtId="3" fontId="3" fillId="0" borderId="1" xfId="2" applyNumberFormat="1" applyFont="1" applyBorder="1" applyAlignment="1" applyProtection="1">
      <alignment horizontal="center" vertical="center"/>
      <protection locked="0"/>
    </xf>
    <xf numFmtId="3" fontId="3" fillId="4" borderId="1" xfId="2" applyNumberFormat="1" applyFont="1" applyFill="1" applyBorder="1" applyAlignment="1" applyProtection="1">
      <alignment horizontal="center" vertical="center"/>
      <protection locked="0"/>
    </xf>
    <xf numFmtId="3" fontId="3" fillId="0" borderId="1" xfId="0" applyNumberFormat="1" applyFont="1" applyBorder="1" applyAlignment="1" applyProtection="1">
      <alignment horizontal="center" vertical="center"/>
      <protection locked="0"/>
    </xf>
    <xf numFmtId="0" fontId="6" fillId="0" borderId="0" xfId="0" applyFont="1"/>
    <xf numFmtId="3" fontId="3" fillId="2" borderId="1" xfId="2" applyNumberFormat="1" applyFont="1" applyFill="1" applyBorder="1" applyAlignment="1" applyProtection="1">
      <alignment horizontal="center" vertical="center"/>
      <protection locked="0"/>
    </xf>
    <xf numFmtId="9" fontId="3" fillId="0" borderId="1" xfId="1" applyFont="1" applyFill="1" applyBorder="1" applyAlignment="1" applyProtection="1">
      <alignment horizontal="center" vertical="center"/>
      <protection locked="0"/>
    </xf>
    <xf numFmtId="0" fontId="8" fillId="0" borderId="0" xfId="0" applyFont="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vertical="center" wrapText="1"/>
    </xf>
    <xf numFmtId="167" fontId="13" fillId="4" borderId="6" xfId="0" applyNumberFormat="1" applyFont="1" applyFill="1" applyBorder="1" applyAlignment="1" applyProtection="1">
      <alignment horizontal="center" vertical="center" wrapText="1"/>
      <protection locked="0"/>
    </xf>
    <xf numFmtId="0" fontId="12" fillId="6" borderId="1" xfId="0" applyFont="1" applyFill="1" applyBorder="1" applyAlignment="1">
      <alignment horizontal="center" vertical="center" wrapText="1"/>
    </xf>
    <xf numFmtId="167" fontId="13" fillId="4" borderId="8" xfId="0" applyNumberFormat="1" applyFont="1" applyFill="1" applyBorder="1" applyAlignment="1" applyProtection="1">
      <alignment horizontal="center" vertical="center" wrapText="1"/>
      <protection locked="0"/>
    </xf>
    <xf numFmtId="0" fontId="14" fillId="0" borderId="1" xfId="0" applyFont="1" applyBorder="1" applyAlignment="1">
      <alignment vertical="center" wrapText="1"/>
    </xf>
    <xf numFmtId="0" fontId="12" fillId="2" borderId="7" xfId="0" applyFont="1" applyFill="1" applyBorder="1" applyAlignment="1">
      <alignment vertical="center" wrapText="1"/>
    </xf>
    <xf numFmtId="0" fontId="12" fillId="2"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3" borderId="1" xfId="0" applyFont="1" applyFill="1" applyBorder="1" applyAlignment="1" applyProtection="1">
      <alignment horizontal="center" vertical="center" wrapText="1"/>
      <protection locked="0"/>
    </xf>
    <xf numFmtId="0" fontId="12" fillId="2" borderId="1" xfId="0" applyFont="1" applyFill="1" applyBorder="1" applyAlignment="1">
      <alignment vertical="center" wrapText="1"/>
    </xf>
    <xf numFmtId="0" fontId="16" fillId="4" borderId="0" xfId="0" applyFont="1" applyFill="1" applyAlignment="1">
      <alignment wrapText="1"/>
    </xf>
    <xf numFmtId="0" fontId="20" fillId="6" borderId="1" xfId="0" applyFont="1" applyFill="1" applyBorder="1" applyAlignment="1">
      <alignment horizontal="center" vertical="center" wrapText="1"/>
    </xf>
    <xf numFmtId="0" fontId="20" fillId="0" borderId="1" xfId="2" applyNumberFormat="1" applyFont="1" applyFill="1" applyBorder="1" applyAlignment="1" applyProtection="1">
      <alignment horizontal="center" vertical="center" wrapText="1"/>
      <protection locked="0"/>
    </xf>
    <xf numFmtId="0" fontId="19" fillId="0" borderId="1" xfId="0" applyFont="1" applyBorder="1" applyAlignment="1">
      <alignment horizontal="right" vertical="center" wrapText="1"/>
    </xf>
    <xf numFmtId="0" fontId="20" fillId="0" borderId="1" xfId="2" applyNumberFormat="1" applyFont="1" applyBorder="1" applyAlignment="1" applyProtection="1">
      <alignment horizontal="center" vertical="center" wrapText="1"/>
      <protection locked="0"/>
    </xf>
    <xf numFmtId="165" fontId="20" fillId="0" borderId="1" xfId="2" applyNumberFormat="1" applyFont="1" applyBorder="1" applyAlignment="1" applyProtection="1">
      <alignment horizontal="center" vertical="center" wrapText="1"/>
      <protection locked="0"/>
    </xf>
    <xf numFmtId="165" fontId="20" fillId="8" borderId="1" xfId="2" applyNumberFormat="1" applyFont="1" applyFill="1" applyBorder="1" applyAlignment="1">
      <alignment horizontal="center" vertical="center" wrapText="1"/>
    </xf>
    <xf numFmtId="0" fontId="10" fillId="0" borderId="1" xfId="0" applyFont="1" applyBorder="1" applyAlignment="1">
      <alignment horizontal="right" vertical="center" wrapText="1"/>
    </xf>
    <xf numFmtId="0" fontId="20" fillId="6" borderId="1" xfId="0" applyFont="1" applyFill="1" applyBorder="1" applyAlignment="1">
      <alignment horizontal="right" vertical="center" wrapText="1"/>
    </xf>
    <xf numFmtId="0" fontId="10" fillId="0" borderId="1" xfId="0" applyFont="1" applyFill="1" applyBorder="1" applyAlignment="1">
      <alignment horizontal="right" vertical="center" wrapText="1"/>
    </xf>
    <xf numFmtId="0" fontId="23" fillId="7" borderId="1" xfId="0" applyFont="1" applyFill="1" applyBorder="1" applyAlignment="1">
      <alignment horizontal="center" vertical="center" wrapText="1" readingOrder="2"/>
    </xf>
    <xf numFmtId="165" fontId="20" fillId="4" borderId="1" xfId="2" applyNumberFormat="1" applyFont="1" applyFill="1" applyBorder="1" applyAlignment="1">
      <alignment horizontal="center" vertical="center" wrapText="1"/>
    </xf>
    <xf numFmtId="0" fontId="20" fillId="0" borderId="1" xfId="2" applyNumberFormat="1" applyFont="1" applyBorder="1" applyAlignment="1">
      <alignment horizontal="center" vertical="center" wrapText="1"/>
    </xf>
    <xf numFmtId="165" fontId="20" fillId="0" borderId="1" xfId="2" applyNumberFormat="1" applyFont="1" applyBorder="1" applyAlignment="1">
      <alignment horizontal="center" vertical="center" wrapText="1"/>
    </xf>
    <xf numFmtId="0" fontId="20" fillId="7" borderId="1" xfId="3" applyFont="1" applyFill="1" applyBorder="1" applyAlignment="1">
      <alignment horizontal="center" vertical="center"/>
    </xf>
    <xf numFmtId="0" fontId="23" fillId="4" borderId="1" xfId="0" applyFont="1" applyFill="1" applyBorder="1" applyAlignment="1">
      <alignment horizontal="center" vertical="center" wrapText="1" readingOrder="2"/>
    </xf>
    <xf numFmtId="0" fontId="25" fillId="0" borderId="0" xfId="0" applyFont="1" applyBorder="1" applyAlignment="1">
      <alignment horizontal="right"/>
    </xf>
    <xf numFmtId="0" fontId="25" fillId="0" borderId="0" xfId="0" applyFont="1" applyBorder="1" applyAlignment="1">
      <alignment horizontal="center"/>
    </xf>
    <xf numFmtId="0" fontId="25"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28" fillId="0" borderId="0" xfId="0" applyFont="1"/>
    <xf numFmtId="0" fontId="29" fillId="0" borderId="1" xfId="2" applyNumberFormat="1" applyFont="1" applyBorder="1" applyAlignment="1" applyProtection="1">
      <alignment horizontal="center" vertical="center" wrapText="1"/>
    </xf>
    <xf numFmtId="165" fontId="29" fillId="2" borderId="1" xfId="2" applyNumberFormat="1" applyFont="1" applyFill="1" applyBorder="1" applyAlignment="1">
      <alignment horizontal="center" vertical="center"/>
    </xf>
    <xf numFmtId="0" fontId="29" fillId="2" borderId="1" xfId="2" applyNumberFormat="1" applyFont="1" applyFill="1" applyBorder="1" applyAlignment="1" applyProtection="1">
      <alignment horizontal="center" vertical="center" wrapText="1"/>
    </xf>
    <xf numFmtId="0" fontId="6" fillId="4" borderId="0" xfId="0" applyFont="1" applyFill="1"/>
    <xf numFmtId="0" fontId="20" fillId="7" borderId="1" xfId="4" applyFont="1" applyFill="1" applyBorder="1" applyAlignment="1">
      <alignment horizontal="center" vertical="center"/>
    </xf>
    <xf numFmtId="0" fontId="10" fillId="0" borderId="1" xfId="0" applyFont="1" applyBorder="1" applyAlignment="1">
      <alignment horizontal="center" vertical="center" wrapText="1"/>
    </xf>
    <xf numFmtId="0" fontId="20" fillId="4" borderId="1" xfId="3" applyFont="1" applyFill="1" applyBorder="1" applyAlignment="1">
      <alignment horizontal="center" vertical="center"/>
    </xf>
    <xf numFmtId="165" fontId="21" fillId="4" borderId="1" xfId="0" applyNumberFormat="1" applyFont="1" applyFill="1" applyBorder="1" applyAlignment="1">
      <alignment horizontal="center" vertical="center" wrapText="1" readingOrder="2"/>
    </xf>
    <xf numFmtId="165" fontId="20" fillId="9" borderId="1" xfId="2" applyNumberFormat="1" applyFont="1" applyFill="1" applyBorder="1" applyAlignment="1">
      <alignment horizontal="center" vertical="center" wrapText="1"/>
    </xf>
    <xf numFmtId="165" fontId="19" fillId="4" borderId="1" xfId="2" applyNumberFormat="1" applyFont="1" applyFill="1" applyBorder="1" applyAlignment="1">
      <alignment horizontal="center"/>
    </xf>
    <xf numFmtId="165" fontId="32" fillId="2" borderId="1" xfId="2" applyNumberFormat="1" applyFont="1" applyFill="1" applyBorder="1" applyAlignment="1" applyProtection="1">
      <alignment horizontal="center" vertical="center" wrapText="1"/>
    </xf>
    <xf numFmtId="0" fontId="25" fillId="4" borderId="0" xfId="0" applyFont="1" applyFill="1" applyBorder="1" applyAlignment="1">
      <alignment horizontal="center"/>
    </xf>
    <xf numFmtId="0" fontId="0" fillId="4" borderId="0" xfId="0" applyFill="1" applyAlignment="1">
      <alignment horizontal="center"/>
    </xf>
    <xf numFmtId="165" fontId="0" fillId="0" borderId="0" xfId="0" applyNumberFormat="1" applyAlignment="1">
      <alignment horizontal="center" vertical="center"/>
    </xf>
    <xf numFmtId="165" fontId="0" fillId="0" borderId="0" xfId="0" applyNumberFormat="1"/>
    <xf numFmtId="0" fontId="17" fillId="0" borderId="5" xfId="0" applyFont="1" applyBorder="1" applyAlignment="1">
      <alignment horizontal="center"/>
    </xf>
    <xf numFmtId="0" fontId="10" fillId="0" borderId="1" xfId="0" applyFont="1" applyBorder="1" applyAlignment="1">
      <alignment horizontal="center" vertical="center" textRotation="90" wrapText="1"/>
    </xf>
    <xf numFmtId="0" fontId="10" fillId="0" borderId="1" xfId="0" applyFont="1" applyBorder="1" applyAlignment="1">
      <alignment horizontal="center" vertical="center" wrapText="1"/>
    </xf>
    <xf numFmtId="0" fontId="18" fillId="4" borderId="2" xfId="0" applyFont="1" applyFill="1" applyBorder="1" applyAlignment="1">
      <alignment horizontal="center" vertical="center" textRotation="90" wrapText="1"/>
    </xf>
    <xf numFmtId="0" fontId="18" fillId="4" borderId="7" xfId="0" applyFont="1" applyFill="1" applyBorder="1" applyAlignment="1">
      <alignment horizontal="center" vertical="center" textRotation="90" wrapText="1"/>
    </xf>
    <xf numFmtId="0" fontId="18" fillId="4" borderId="3" xfId="0"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0" fillId="0" borderId="1" xfId="0" applyFont="1" applyBorder="1" applyAlignment="1">
      <alignment horizontal="center" vertical="center" shrinkToFit="1"/>
    </xf>
    <xf numFmtId="0" fontId="3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2" fillId="4" borderId="1" xfId="0" applyFont="1" applyFill="1" applyBorder="1" applyAlignment="1">
      <alignment horizontal="center"/>
    </xf>
    <xf numFmtId="0" fontId="22" fillId="0" borderId="1" xfId="0" applyFont="1" applyFill="1" applyBorder="1" applyAlignment="1">
      <alignment horizontal="center" vertical="center" wrapText="1"/>
    </xf>
    <xf numFmtId="0" fontId="20" fillId="0" borderId="1" xfId="0" applyFont="1" applyBorder="1" applyAlignment="1">
      <alignment horizontal="center" vertical="center" textRotation="90" wrapText="1"/>
    </xf>
    <xf numFmtId="0" fontId="22" fillId="0" borderId="1" xfId="0" applyFont="1" applyBorder="1" applyAlignment="1">
      <alignment horizontal="center" vertical="center" textRotation="90" wrapText="1"/>
    </xf>
    <xf numFmtId="0" fontId="26" fillId="0" borderId="4" xfId="0" applyFont="1" applyBorder="1" applyAlignment="1">
      <alignment horizontal="right"/>
    </xf>
    <xf numFmtId="0" fontId="30" fillId="5" borderId="0" xfId="0" applyFont="1" applyFill="1" applyAlignment="1">
      <alignment horizontal="right" vertical="center"/>
    </xf>
    <xf numFmtId="165" fontId="0" fillId="0" borderId="0" xfId="0" applyNumberFormat="1" applyAlignment="1">
      <alignment horizontal="center"/>
    </xf>
    <xf numFmtId="0" fontId="33" fillId="5" borderId="0" xfId="0" applyFont="1" applyFill="1" applyAlignment="1">
      <alignment horizontal="right" vertical="center"/>
    </xf>
    <xf numFmtId="0" fontId="7" fillId="0" borderId="5" xfId="0" applyFont="1" applyBorder="1" applyAlignment="1">
      <alignment horizontal="center"/>
    </xf>
    <xf numFmtId="0" fontId="9" fillId="0" borderId="0" xfId="0" applyFont="1" applyAlignment="1">
      <alignment horizontal="right" wrapText="1"/>
    </xf>
    <xf numFmtId="0" fontId="5" fillId="0" borderId="4" xfId="0" applyFont="1" applyBorder="1" applyAlignment="1">
      <alignment horizontal="center" vertical="center" wrapText="1"/>
    </xf>
    <xf numFmtId="0" fontId="2" fillId="3" borderId="1" xfId="0"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2" fillId="0" borderId="2" xfId="0" applyFont="1" applyBorder="1" applyAlignment="1">
      <alignment horizontal="center" vertical="center" textRotation="90" wrapText="1"/>
    </xf>
    <xf numFmtId="0" fontId="12" fillId="0" borderId="7" xfId="0" applyFont="1" applyBorder="1" applyAlignment="1">
      <alignment horizontal="center" vertical="center" textRotation="90" wrapText="1"/>
    </xf>
    <xf numFmtId="0" fontId="12" fillId="0" borderId="3" xfId="0" applyFont="1" applyBorder="1" applyAlignment="1">
      <alignment horizontal="center" vertical="center" textRotation="90" wrapText="1"/>
    </xf>
    <xf numFmtId="0" fontId="27" fillId="0" borderId="5" xfId="0" applyFont="1" applyBorder="1" applyAlignment="1">
      <alignment horizontal="center" vertical="center" wrapText="1"/>
    </xf>
    <xf numFmtId="0" fontId="15" fillId="0" borderId="2" xfId="0" applyFont="1" applyBorder="1" applyAlignment="1">
      <alignment horizontal="center" vertical="center" textRotation="90" wrapText="1"/>
    </xf>
    <xf numFmtId="0" fontId="15" fillId="0" borderId="7" xfId="0" applyFont="1" applyBorder="1" applyAlignment="1">
      <alignment horizontal="center" vertical="center" textRotation="90" wrapText="1"/>
    </xf>
    <xf numFmtId="0" fontId="15" fillId="0" borderId="3" xfId="0" applyFont="1" applyBorder="1" applyAlignment="1">
      <alignment horizontal="center" vertical="center" textRotation="90" wrapText="1"/>
    </xf>
  </cellXfs>
  <cellStyles count="6">
    <cellStyle name="Comma 2" xfId="2"/>
    <cellStyle name="Normal" xfId="0" builtinId="0"/>
    <cellStyle name="Normal 2" xfId="5"/>
    <cellStyle name="Normal_فرم نیروی انسانی" xfId="3"/>
    <cellStyle name="Normal_نيروي انساني" xfId="4"/>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rightToLeft="1" zoomScale="142" zoomScaleNormal="142" workbookViewId="0">
      <pane xSplit="4" ySplit="5" topLeftCell="F6" activePane="bottomRight" state="frozen"/>
      <selection pane="topRight" activeCell="E1" sqref="E1"/>
      <selection pane="bottomLeft" activeCell="A6" sqref="A6"/>
      <selection pane="bottomRight" activeCell="N37" sqref="N37"/>
    </sheetView>
  </sheetViews>
  <sheetFormatPr defaultRowHeight="15"/>
  <cols>
    <col min="1" max="1" width="6" customWidth="1"/>
    <col min="2" max="2" width="12.140625" customWidth="1"/>
    <col min="3" max="3" width="6.140625" style="50" customWidth="1"/>
    <col min="4" max="4" width="6.140625" style="64" customWidth="1"/>
    <col min="5" max="11" width="7.140625" customWidth="1"/>
    <col min="13" max="13" width="9" style="50"/>
    <col min="14" max="14" width="7.28515625" customWidth="1"/>
    <col min="16" max="16" width="8.42578125" customWidth="1"/>
    <col min="17" max="17" width="5.42578125" customWidth="1"/>
  </cols>
  <sheetData>
    <row r="1" spans="1:17" ht="18.75">
      <c r="A1" s="67" t="s">
        <v>53</v>
      </c>
      <c r="B1" s="67"/>
      <c r="C1" s="67"/>
      <c r="D1" s="67"/>
      <c r="E1" s="67"/>
      <c r="F1" s="67"/>
      <c r="G1" s="67"/>
      <c r="H1" s="67"/>
      <c r="I1" s="67"/>
      <c r="J1" s="67"/>
      <c r="K1" s="67"/>
      <c r="L1" s="67"/>
      <c r="M1" s="67"/>
      <c r="N1" s="67"/>
      <c r="O1" s="67"/>
      <c r="P1" s="67"/>
      <c r="Q1" s="67"/>
    </row>
    <row r="2" spans="1:17" ht="13.9" customHeight="1">
      <c r="A2" s="68" t="s">
        <v>54</v>
      </c>
      <c r="B2" s="69" t="s">
        <v>0</v>
      </c>
      <c r="C2" s="70" t="s">
        <v>55</v>
      </c>
      <c r="D2" s="73" t="s">
        <v>56</v>
      </c>
      <c r="E2" s="69" t="s">
        <v>57</v>
      </c>
      <c r="F2" s="69"/>
      <c r="G2" s="69"/>
      <c r="H2" s="69"/>
      <c r="I2" s="69"/>
      <c r="J2" s="69"/>
      <c r="K2" s="69"/>
      <c r="L2" s="69"/>
      <c r="M2" s="69"/>
      <c r="N2" s="69"/>
      <c r="O2" s="57"/>
      <c r="P2" s="74" t="s">
        <v>58</v>
      </c>
      <c r="Q2" s="74"/>
    </row>
    <row r="3" spans="1:17">
      <c r="A3" s="68"/>
      <c r="B3" s="69"/>
      <c r="C3" s="71"/>
      <c r="D3" s="73"/>
      <c r="E3" s="69" t="s">
        <v>59</v>
      </c>
      <c r="F3" s="69" t="s">
        <v>60</v>
      </c>
      <c r="G3" s="69" t="s">
        <v>61</v>
      </c>
      <c r="H3" s="69" t="s">
        <v>62</v>
      </c>
      <c r="I3" s="69"/>
      <c r="J3" s="69" t="s">
        <v>63</v>
      </c>
      <c r="K3" s="69" t="s">
        <v>64</v>
      </c>
      <c r="L3" s="69" t="s">
        <v>42</v>
      </c>
      <c r="M3" s="69" t="s">
        <v>65</v>
      </c>
      <c r="N3" s="69" t="s">
        <v>66</v>
      </c>
      <c r="O3" s="75" t="s">
        <v>67</v>
      </c>
      <c r="P3" s="74" t="s">
        <v>68</v>
      </c>
      <c r="Q3" s="74" t="s">
        <v>69</v>
      </c>
    </row>
    <row r="4" spans="1:17" ht="30">
      <c r="A4" s="68"/>
      <c r="B4" s="69"/>
      <c r="C4" s="72"/>
      <c r="D4" s="73"/>
      <c r="E4" s="69"/>
      <c r="F4" s="69"/>
      <c r="G4" s="69"/>
      <c r="H4" s="57" t="s">
        <v>70</v>
      </c>
      <c r="I4" s="57" t="s">
        <v>71</v>
      </c>
      <c r="J4" s="69"/>
      <c r="K4" s="69"/>
      <c r="L4" s="69"/>
      <c r="M4" s="69"/>
      <c r="N4" s="69"/>
      <c r="O4" s="76"/>
      <c r="P4" s="74"/>
      <c r="Q4" s="74"/>
    </row>
    <row r="5" spans="1:17" ht="17.25">
      <c r="A5" s="79" t="s">
        <v>72</v>
      </c>
      <c r="B5" s="31" t="s">
        <v>42</v>
      </c>
      <c r="C5" s="58">
        <v>789</v>
      </c>
      <c r="D5" s="59">
        <f>C5-E5-F5</f>
        <v>126</v>
      </c>
      <c r="E5" s="54">
        <f>SUM(E6:E11)</f>
        <v>478</v>
      </c>
      <c r="F5" s="54">
        <f t="shared" ref="F5:O5" si="0">SUM(F6:F11)</f>
        <v>185</v>
      </c>
      <c r="G5" s="54">
        <f t="shared" si="0"/>
        <v>15</v>
      </c>
      <c r="H5" s="54">
        <f t="shared" si="0"/>
        <v>0</v>
      </c>
      <c r="I5" s="54">
        <f t="shared" si="0"/>
        <v>0</v>
      </c>
      <c r="J5" s="54">
        <f t="shared" si="0"/>
        <v>0</v>
      </c>
      <c r="K5" s="54">
        <f t="shared" si="0"/>
        <v>150</v>
      </c>
      <c r="L5" s="54">
        <f>K5+J5+I5+H5+G5+F5+E5</f>
        <v>828</v>
      </c>
      <c r="M5" s="54">
        <f t="shared" si="0"/>
        <v>0</v>
      </c>
      <c r="N5" s="54">
        <f t="shared" si="0"/>
        <v>17</v>
      </c>
      <c r="O5" s="54">
        <f t="shared" si="0"/>
        <v>17</v>
      </c>
      <c r="P5" s="32">
        <v>65</v>
      </c>
      <c r="Q5" s="32">
        <v>97</v>
      </c>
    </row>
    <row r="6" spans="1:17" ht="12.95" customHeight="1">
      <c r="A6" s="79"/>
      <c r="B6" s="33" t="s">
        <v>73</v>
      </c>
      <c r="C6" s="60"/>
      <c r="D6" s="60"/>
      <c r="E6" s="52">
        <v>143</v>
      </c>
      <c r="F6" s="52">
        <v>0</v>
      </c>
      <c r="G6" s="52">
        <v>0</v>
      </c>
      <c r="H6" s="52">
        <v>0</v>
      </c>
      <c r="I6" s="52">
        <v>0</v>
      </c>
      <c r="J6" s="52">
        <v>0</v>
      </c>
      <c r="K6" s="52">
        <v>0</v>
      </c>
      <c r="L6" s="54">
        <f t="shared" ref="L6:L11" si="1">K6+J6+I6+H6+G6+F6+E6</f>
        <v>143</v>
      </c>
      <c r="M6" s="52">
        <v>0</v>
      </c>
      <c r="N6" s="56">
        <v>10</v>
      </c>
      <c r="O6" s="56">
        <v>4</v>
      </c>
      <c r="P6" s="36"/>
      <c r="Q6" s="36"/>
    </row>
    <row r="7" spans="1:17" ht="12.95" customHeight="1">
      <c r="A7" s="79"/>
      <c r="B7" s="37" t="s">
        <v>74</v>
      </c>
      <c r="C7" s="60"/>
      <c r="D7" s="60"/>
      <c r="E7" s="52">
        <v>195</v>
      </c>
      <c r="F7" s="52">
        <v>8</v>
      </c>
      <c r="G7" s="52">
        <v>0</v>
      </c>
      <c r="H7" s="52">
        <v>0</v>
      </c>
      <c r="I7" s="52">
        <v>0</v>
      </c>
      <c r="J7" s="52">
        <v>0</v>
      </c>
      <c r="K7" s="52">
        <v>0</v>
      </c>
      <c r="L7" s="54">
        <f t="shared" si="1"/>
        <v>203</v>
      </c>
      <c r="M7" s="52">
        <v>0</v>
      </c>
      <c r="N7" s="56">
        <v>5</v>
      </c>
      <c r="O7" s="56">
        <v>8</v>
      </c>
      <c r="P7" s="36"/>
      <c r="Q7" s="36"/>
    </row>
    <row r="8" spans="1:17" ht="12.95" customHeight="1">
      <c r="A8" s="79"/>
      <c r="B8" s="37" t="s">
        <v>75</v>
      </c>
      <c r="C8" s="60"/>
      <c r="D8" s="60"/>
      <c r="E8" s="52">
        <v>78</v>
      </c>
      <c r="F8" s="52">
        <v>143</v>
      </c>
      <c r="G8" s="52">
        <v>11</v>
      </c>
      <c r="H8" s="52">
        <v>0</v>
      </c>
      <c r="I8" s="52">
        <v>0</v>
      </c>
      <c r="J8" s="52">
        <v>0</v>
      </c>
      <c r="K8" s="52">
        <v>142</v>
      </c>
      <c r="L8" s="54">
        <f t="shared" si="1"/>
        <v>374</v>
      </c>
      <c r="M8" s="52">
        <v>0</v>
      </c>
      <c r="N8" s="56">
        <v>2</v>
      </c>
      <c r="O8" s="56">
        <v>5</v>
      </c>
      <c r="P8" s="36"/>
      <c r="Q8" s="36"/>
    </row>
    <row r="9" spans="1:17" ht="12.95" customHeight="1">
      <c r="A9" s="79"/>
      <c r="B9" s="37" t="s">
        <v>76</v>
      </c>
      <c r="C9" s="60"/>
      <c r="D9" s="60"/>
      <c r="E9" s="52">
        <v>62</v>
      </c>
      <c r="F9" s="52">
        <v>34</v>
      </c>
      <c r="G9" s="52">
        <v>4</v>
      </c>
      <c r="H9" s="52">
        <v>0</v>
      </c>
      <c r="I9" s="52">
        <v>0</v>
      </c>
      <c r="J9" s="52">
        <v>0</v>
      </c>
      <c r="K9" s="52">
        <v>8</v>
      </c>
      <c r="L9" s="54">
        <f t="shared" si="1"/>
        <v>108</v>
      </c>
      <c r="M9" s="52">
        <v>0</v>
      </c>
      <c r="N9" s="56"/>
      <c r="O9" s="56"/>
      <c r="P9" s="36"/>
      <c r="Q9" s="36"/>
    </row>
    <row r="10" spans="1:17" ht="12.95" customHeight="1">
      <c r="A10" s="79"/>
      <c r="B10" s="37" t="s">
        <v>77</v>
      </c>
      <c r="C10" s="60"/>
      <c r="D10" s="60"/>
      <c r="E10" s="52">
        <v>0</v>
      </c>
      <c r="F10" s="52">
        <v>0</v>
      </c>
      <c r="G10" s="52">
        <v>0</v>
      </c>
      <c r="H10" s="52">
        <v>0</v>
      </c>
      <c r="I10" s="52">
        <v>0</v>
      </c>
      <c r="J10" s="52">
        <v>0</v>
      </c>
      <c r="K10" s="52">
        <v>0</v>
      </c>
      <c r="L10" s="54">
        <f t="shared" si="1"/>
        <v>0</v>
      </c>
      <c r="M10" s="52">
        <v>0</v>
      </c>
      <c r="N10" s="56"/>
      <c r="O10" s="56"/>
      <c r="P10" s="36"/>
      <c r="Q10" s="36"/>
    </row>
    <row r="11" spans="1:17" ht="12.95" customHeight="1">
      <c r="A11" s="79"/>
      <c r="B11" s="37" t="s">
        <v>50</v>
      </c>
      <c r="C11" s="60"/>
      <c r="D11" s="60"/>
      <c r="E11" s="52">
        <v>0</v>
      </c>
      <c r="F11" s="52">
        <v>0</v>
      </c>
      <c r="G11" s="52">
        <v>0</v>
      </c>
      <c r="H11" s="52">
        <v>0</v>
      </c>
      <c r="I11" s="52">
        <v>0</v>
      </c>
      <c r="J11" s="52">
        <v>0</v>
      </c>
      <c r="K11" s="52">
        <v>0</v>
      </c>
      <c r="L11" s="54">
        <f t="shared" si="1"/>
        <v>0</v>
      </c>
      <c r="M11" s="52">
        <v>0</v>
      </c>
      <c r="N11" s="34"/>
      <c r="O11" s="34"/>
      <c r="P11" s="36"/>
      <c r="Q11" s="36"/>
    </row>
    <row r="12" spans="1:17" ht="17.25">
      <c r="A12" s="80" t="s">
        <v>78</v>
      </c>
      <c r="B12" s="38" t="s">
        <v>42</v>
      </c>
      <c r="C12" s="58">
        <v>877</v>
      </c>
      <c r="D12" s="59">
        <f>C12-E12-F12</f>
        <v>423</v>
      </c>
      <c r="E12" s="54">
        <f>SUM(E13:E17)</f>
        <v>418</v>
      </c>
      <c r="F12" s="54">
        <f t="shared" ref="F12:O12" si="2">SUM(F13:F17)</f>
        <v>36</v>
      </c>
      <c r="G12" s="54">
        <f t="shared" si="2"/>
        <v>52</v>
      </c>
      <c r="H12" s="54">
        <f t="shared" si="2"/>
        <v>362</v>
      </c>
      <c r="I12" s="54">
        <f t="shared" si="2"/>
        <v>228</v>
      </c>
      <c r="J12" s="54">
        <f t="shared" si="2"/>
        <v>55</v>
      </c>
      <c r="K12" s="54">
        <f t="shared" si="2"/>
        <v>76</v>
      </c>
      <c r="L12" s="54">
        <f>K12+J12+I12+H12+G12+F12+E12</f>
        <v>1227</v>
      </c>
      <c r="M12" s="54">
        <f t="shared" si="2"/>
        <v>75</v>
      </c>
      <c r="N12" s="54">
        <f t="shared" si="2"/>
        <v>24</v>
      </c>
      <c r="O12" s="54">
        <f t="shared" si="2"/>
        <v>29</v>
      </c>
      <c r="P12" s="32">
        <v>858</v>
      </c>
      <c r="Q12" s="32">
        <v>301</v>
      </c>
    </row>
    <row r="13" spans="1:17" ht="12.95" customHeight="1">
      <c r="A13" s="80"/>
      <c r="B13" s="37" t="s">
        <v>79</v>
      </c>
      <c r="C13" s="60"/>
      <c r="D13" s="60"/>
      <c r="E13" s="52">
        <v>30</v>
      </c>
      <c r="F13" s="52">
        <v>4</v>
      </c>
      <c r="G13" s="52">
        <v>21</v>
      </c>
      <c r="H13" s="52">
        <v>9</v>
      </c>
      <c r="I13" s="52"/>
      <c r="J13" s="52"/>
      <c r="K13" s="52"/>
      <c r="L13" s="54">
        <f t="shared" ref="L13:L17" si="3">K13+J13+I13+H13+G13+F13+E13</f>
        <v>64</v>
      </c>
      <c r="M13" s="52">
        <v>7</v>
      </c>
      <c r="N13" s="34">
        <v>4</v>
      </c>
      <c r="O13" s="56"/>
      <c r="P13" s="36"/>
      <c r="Q13" s="36"/>
    </row>
    <row r="14" spans="1:17" ht="12.95" customHeight="1">
      <c r="A14" s="80"/>
      <c r="B14" s="37" t="s">
        <v>36</v>
      </c>
      <c r="C14" s="60"/>
      <c r="D14" s="60"/>
      <c r="E14" s="52">
        <v>93</v>
      </c>
      <c r="F14" s="52">
        <v>7</v>
      </c>
      <c r="G14" s="52">
        <v>14</v>
      </c>
      <c r="H14" s="52">
        <v>42</v>
      </c>
      <c r="I14" s="52"/>
      <c r="J14" s="52">
        <v>2</v>
      </c>
      <c r="K14" s="52">
        <v>1</v>
      </c>
      <c r="L14" s="54">
        <f t="shared" si="3"/>
        <v>159</v>
      </c>
      <c r="M14" s="52">
        <v>0</v>
      </c>
      <c r="N14" s="34">
        <v>5</v>
      </c>
      <c r="O14" s="56">
        <v>4</v>
      </c>
      <c r="P14" s="36"/>
      <c r="Q14" s="36"/>
    </row>
    <row r="15" spans="1:17" ht="12.95" customHeight="1">
      <c r="A15" s="80"/>
      <c r="B15" s="37" t="s">
        <v>35</v>
      </c>
      <c r="C15" s="60"/>
      <c r="D15" s="60"/>
      <c r="E15" s="52">
        <v>149</v>
      </c>
      <c r="F15" s="52">
        <v>7</v>
      </c>
      <c r="G15" s="52">
        <v>17</v>
      </c>
      <c r="H15" s="52">
        <v>133</v>
      </c>
      <c r="I15" s="52"/>
      <c r="J15" s="52">
        <v>9</v>
      </c>
      <c r="K15" s="52">
        <v>11</v>
      </c>
      <c r="L15" s="54">
        <f t="shared" si="3"/>
        <v>326</v>
      </c>
      <c r="M15" s="52">
        <v>8</v>
      </c>
      <c r="N15" s="34">
        <f>15</f>
        <v>15</v>
      </c>
      <c r="O15" s="56">
        <f>20</f>
        <v>20</v>
      </c>
      <c r="P15" s="36"/>
      <c r="Q15" s="36"/>
    </row>
    <row r="16" spans="1:17" ht="12.95" customHeight="1">
      <c r="A16" s="80"/>
      <c r="B16" s="39" t="s">
        <v>80</v>
      </c>
      <c r="C16" s="60"/>
      <c r="D16" s="60"/>
      <c r="E16" s="52">
        <v>23</v>
      </c>
      <c r="F16" s="52">
        <v>2</v>
      </c>
      <c r="G16" s="52">
        <v>0</v>
      </c>
      <c r="H16" s="52">
        <v>51</v>
      </c>
      <c r="I16" s="52"/>
      <c r="J16" s="52">
        <v>1</v>
      </c>
      <c r="K16" s="52">
        <v>3</v>
      </c>
      <c r="L16" s="54">
        <f t="shared" si="3"/>
        <v>80</v>
      </c>
      <c r="M16" s="52">
        <v>5</v>
      </c>
      <c r="N16" s="34"/>
      <c r="O16" s="56">
        <v>5</v>
      </c>
      <c r="P16" s="36"/>
      <c r="Q16" s="36"/>
    </row>
    <row r="17" spans="1:17" ht="12.95" customHeight="1">
      <c r="A17" s="80"/>
      <c r="B17" s="37" t="s">
        <v>81</v>
      </c>
      <c r="C17" s="60"/>
      <c r="D17" s="60"/>
      <c r="E17" s="52">
        <f>77+46</f>
        <v>123</v>
      </c>
      <c r="F17" s="52">
        <v>16</v>
      </c>
      <c r="G17" s="52">
        <v>0</v>
      </c>
      <c r="H17" s="52">
        <f>90+37</f>
        <v>127</v>
      </c>
      <c r="I17" s="52">
        <f>73+155</f>
        <v>228</v>
      </c>
      <c r="J17" s="52">
        <f>34+9</f>
        <v>43</v>
      </c>
      <c r="K17" s="52">
        <f>35+26</f>
        <v>61</v>
      </c>
      <c r="L17" s="54">
        <f t="shared" si="3"/>
        <v>598</v>
      </c>
      <c r="M17" s="52">
        <v>55</v>
      </c>
      <c r="N17" s="34"/>
      <c r="O17" s="56"/>
      <c r="P17" s="36"/>
      <c r="Q17" s="36"/>
    </row>
    <row r="18" spans="1:17" ht="17.25">
      <c r="A18" s="79" t="s">
        <v>82</v>
      </c>
      <c r="B18" s="38" t="s">
        <v>42</v>
      </c>
      <c r="C18" s="58">
        <v>52</v>
      </c>
      <c r="D18" s="59">
        <f>C18-E18-F18</f>
        <v>47</v>
      </c>
      <c r="E18" s="54">
        <f>SUM(E19:E24)</f>
        <v>5</v>
      </c>
      <c r="F18" s="54">
        <f t="shared" ref="F18:O18" si="4">SUM(F19:F24)</f>
        <v>0</v>
      </c>
      <c r="G18" s="54">
        <f t="shared" si="4"/>
        <v>0</v>
      </c>
      <c r="H18" s="54">
        <f t="shared" si="4"/>
        <v>0</v>
      </c>
      <c r="I18" s="54">
        <f t="shared" si="4"/>
        <v>0</v>
      </c>
      <c r="J18" s="54">
        <f t="shared" si="4"/>
        <v>0</v>
      </c>
      <c r="K18" s="54">
        <f t="shared" si="4"/>
        <v>3</v>
      </c>
      <c r="L18" s="54">
        <f>K18+J18+I18+H18+G18+F18+E18</f>
        <v>8</v>
      </c>
      <c r="M18" s="54">
        <f t="shared" si="4"/>
        <v>0</v>
      </c>
      <c r="N18" s="54">
        <f t="shared" si="4"/>
        <v>0</v>
      </c>
      <c r="O18" s="54">
        <f t="shared" si="4"/>
        <v>0</v>
      </c>
      <c r="P18" s="40"/>
      <c r="Q18" s="40"/>
    </row>
    <row r="19" spans="1:17" ht="12.95" customHeight="1">
      <c r="A19" s="79"/>
      <c r="B19" s="33" t="s">
        <v>73</v>
      </c>
      <c r="C19" s="60"/>
      <c r="D19" s="60"/>
      <c r="E19" s="52">
        <v>2</v>
      </c>
      <c r="F19" s="52">
        <v>0</v>
      </c>
      <c r="G19" s="52">
        <v>0</v>
      </c>
      <c r="H19" s="52">
        <v>0</v>
      </c>
      <c r="I19" s="52">
        <v>0</v>
      </c>
      <c r="J19" s="52">
        <v>0</v>
      </c>
      <c r="K19" s="52">
        <v>0</v>
      </c>
      <c r="L19" s="54">
        <f t="shared" ref="L19:L24" si="5">K19+J19+I19+H19+G19+F19+E19</f>
        <v>2</v>
      </c>
      <c r="M19" s="52">
        <v>0</v>
      </c>
      <c r="N19" s="35"/>
      <c r="O19" s="35"/>
      <c r="P19" s="36"/>
      <c r="Q19" s="36"/>
    </row>
    <row r="20" spans="1:17" ht="12.95" customHeight="1">
      <c r="A20" s="79"/>
      <c r="B20" s="37" t="s">
        <v>74</v>
      </c>
      <c r="C20" s="60"/>
      <c r="D20" s="60"/>
      <c r="E20" s="52">
        <v>3</v>
      </c>
      <c r="F20" s="52">
        <v>0</v>
      </c>
      <c r="G20" s="52">
        <v>0</v>
      </c>
      <c r="H20" s="52">
        <v>0</v>
      </c>
      <c r="I20" s="52">
        <v>0</v>
      </c>
      <c r="J20" s="52">
        <v>0</v>
      </c>
      <c r="K20" s="52">
        <v>0</v>
      </c>
      <c r="L20" s="54">
        <f t="shared" si="5"/>
        <v>3</v>
      </c>
      <c r="M20" s="52">
        <v>0</v>
      </c>
      <c r="N20" s="35"/>
      <c r="O20" s="35"/>
      <c r="P20" s="36"/>
      <c r="Q20" s="36"/>
    </row>
    <row r="21" spans="1:17" ht="12.95" customHeight="1">
      <c r="A21" s="79"/>
      <c r="B21" s="37" t="s">
        <v>75</v>
      </c>
      <c r="C21" s="60"/>
      <c r="D21" s="60"/>
      <c r="E21" s="52">
        <v>0</v>
      </c>
      <c r="F21" s="52">
        <v>0</v>
      </c>
      <c r="G21" s="52">
        <v>0</v>
      </c>
      <c r="H21" s="52">
        <v>0</v>
      </c>
      <c r="I21" s="52">
        <v>0</v>
      </c>
      <c r="J21" s="52">
        <v>0</v>
      </c>
      <c r="K21" s="52">
        <v>3</v>
      </c>
      <c r="L21" s="54">
        <f t="shared" si="5"/>
        <v>3</v>
      </c>
      <c r="M21" s="52">
        <v>0</v>
      </c>
      <c r="N21" s="35"/>
      <c r="O21" s="35"/>
      <c r="P21" s="36"/>
      <c r="Q21" s="36"/>
    </row>
    <row r="22" spans="1:17" ht="12.95" customHeight="1">
      <c r="A22" s="79"/>
      <c r="B22" s="37" t="s">
        <v>76</v>
      </c>
      <c r="C22" s="60"/>
      <c r="D22" s="60"/>
      <c r="E22" s="52">
        <v>0</v>
      </c>
      <c r="F22" s="52">
        <v>0</v>
      </c>
      <c r="G22" s="52">
        <v>0</v>
      </c>
      <c r="H22" s="52">
        <v>0</v>
      </c>
      <c r="I22" s="52">
        <v>0</v>
      </c>
      <c r="J22" s="52">
        <v>0</v>
      </c>
      <c r="K22" s="52">
        <v>0</v>
      </c>
      <c r="L22" s="54">
        <f t="shared" si="5"/>
        <v>0</v>
      </c>
      <c r="M22" s="52">
        <v>0</v>
      </c>
      <c r="N22" s="35"/>
      <c r="O22" s="35"/>
      <c r="P22" s="36"/>
      <c r="Q22" s="36"/>
    </row>
    <row r="23" spans="1:17" ht="12.95" customHeight="1">
      <c r="A23" s="79"/>
      <c r="B23" s="37" t="s">
        <v>77</v>
      </c>
      <c r="C23" s="60"/>
      <c r="D23" s="60"/>
      <c r="E23" s="52">
        <v>0</v>
      </c>
      <c r="F23" s="52">
        <v>0</v>
      </c>
      <c r="G23" s="52">
        <v>0</v>
      </c>
      <c r="H23" s="52">
        <v>0</v>
      </c>
      <c r="I23" s="52">
        <v>0</v>
      </c>
      <c r="J23" s="52">
        <v>0</v>
      </c>
      <c r="K23" s="52">
        <v>0</v>
      </c>
      <c r="L23" s="54">
        <f t="shared" si="5"/>
        <v>0</v>
      </c>
      <c r="M23" s="52">
        <v>0</v>
      </c>
      <c r="N23" s="35"/>
      <c r="O23" s="35"/>
      <c r="P23" s="36"/>
      <c r="Q23" s="36"/>
    </row>
    <row r="24" spans="1:17" ht="12.95" customHeight="1">
      <c r="A24" s="79"/>
      <c r="B24" s="37" t="s">
        <v>50</v>
      </c>
      <c r="C24" s="60"/>
      <c r="D24" s="60"/>
      <c r="E24" s="52">
        <v>0</v>
      </c>
      <c r="F24" s="52">
        <v>0</v>
      </c>
      <c r="G24" s="52">
        <v>0</v>
      </c>
      <c r="H24" s="52">
        <v>0</v>
      </c>
      <c r="I24" s="52">
        <v>0</v>
      </c>
      <c r="J24" s="52">
        <v>0</v>
      </c>
      <c r="K24" s="52">
        <v>0</v>
      </c>
      <c r="L24" s="54">
        <f t="shared" si="5"/>
        <v>0</v>
      </c>
      <c r="M24" s="52">
        <v>0</v>
      </c>
      <c r="N24" s="35"/>
      <c r="O24" s="35"/>
      <c r="P24" s="36"/>
      <c r="Q24" s="36"/>
    </row>
    <row r="25" spans="1:17" ht="17.25">
      <c r="A25" s="68" t="s">
        <v>83</v>
      </c>
      <c r="B25" s="38" t="s">
        <v>42</v>
      </c>
      <c r="C25" s="58">
        <v>66</v>
      </c>
      <c r="D25" s="59">
        <f>C25-E25-F25</f>
        <v>39</v>
      </c>
      <c r="E25" s="54">
        <f>SUM(E26:E30)</f>
        <v>24</v>
      </c>
      <c r="F25" s="54">
        <f t="shared" ref="F25:O25" si="6">SUM(F26:F30)</f>
        <v>3</v>
      </c>
      <c r="G25" s="54">
        <f t="shared" si="6"/>
        <v>1</v>
      </c>
      <c r="H25" s="54">
        <f t="shared" si="6"/>
        <v>31</v>
      </c>
      <c r="I25" s="54">
        <f t="shared" si="6"/>
        <v>10</v>
      </c>
      <c r="J25" s="54">
        <f t="shared" si="6"/>
        <v>15</v>
      </c>
      <c r="K25" s="54">
        <f t="shared" si="6"/>
        <v>4</v>
      </c>
      <c r="L25" s="54">
        <f>K25+J25+I25+H25+G25+F25+E25</f>
        <v>88</v>
      </c>
      <c r="M25" s="54">
        <f t="shared" si="6"/>
        <v>0</v>
      </c>
      <c r="N25" s="54">
        <f t="shared" si="6"/>
        <v>0</v>
      </c>
      <c r="O25" s="54">
        <f t="shared" si="6"/>
        <v>0</v>
      </c>
      <c r="P25" s="41"/>
      <c r="Q25" s="41"/>
    </row>
    <row r="26" spans="1:17" ht="12.95" customHeight="1">
      <c r="A26" s="68"/>
      <c r="B26" s="37" t="s">
        <v>79</v>
      </c>
      <c r="C26" s="60"/>
      <c r="D26" s="60"/>
      <c r="E26" s="52">
        <v>10</v>
      </c>
      <c r="F26" s="52">
        <v>1</v>
      </c>
      <c r="G26" s="52"/>
      <c r="H26" s="52">
        <v>2</v>
      </c>
      <c r="I26" s="52"/>
      <c r="J26" s="52"/>
      <c r="K26" s="52"/>
      <c r="L26" s="54">
        <f t="shared" ref="L26:L30" si="7">K26+J26+I26+H26+G26+F26+E26</f>
        <v>13</v>
      </c>
      <c r="M26" s="52">
        <v>0</v>
      </c>
      <c r="N26" s="43"/>
      <c r="O26" s="43"/>
      <c r="P26" s="36"/>
      <c r="Q26" s="36"/>
    </row>
    <row r="27" spans="1:17" ht="12.95" customHeight="1">
      <c r="A27" s="68"/>
      <c r="B27" s="37" t="s">
        <v>36</v>
      </c>
      <c r="C27" s="60"/>
      <c r="D27" s="60"/>
      <c r="E27" s="52">
        <v>2</v>
      </c>
      <c r="F27" s="52"/>
      <c r="G27" s="52"/>
      <c r="H27" s="52">
        <v>4</v>
      </c>
      <c r="I27" s="52"/>
      <c r="J27" s="52">
        <v>4</v>
      </c>
      <c r="K27" s="52"/>
      <c r="L27" s="54">
        <f t="shared" si="7"/>
        <v>10</v>
      </c>
      <c r="M27" s="52">
        <v>0</v>
      </c>
      <c r="N27" s="43"/>
      <c r="O27" s="43"/>
      <c r="P27" s="36"/>
      <c r="Q27" s="36"/>
    </row>
    <row r="28" spans="1:17" ht="12.95" customHeight="1">
      <c r="A28" s="68"/>
      <c r="B28" s="37" t="s">
        <v>35</v>
      </c>
      <c r="C28" s="60"/>
      <c r="D28" s="60"/>
      <c r="E28" s="52">
        <v>9</v>
      </c>
      <c r="F28" s="52"/>
      <c r="G28" s="52">
        <v>1</v>
      </c>
      <c r="H28" s="52">
        <v>13</v>
      </c>
      <c r="I28" s="52"/>
      <c r="J28" s="52">
        <v>7</v>
      </c>
      <c r="K28" s="52">
        <v>1</v>
      </c>
      <c r="L28" s="54">
        <f t="shared" si="7"/>
        <v>31</v>
      </c>
      <c r="M28" s="52">
        <v>0</v>
      </c>
      <c r="N28" s="43"/>
      <c r="O28" s="43"/>
      <c r="P28" s="36"/>
      <c r="Q28" s="36"/>
    </row>
    <row r="29" spans="1:17" ht="12.95" customHeight="1">
      <c r="A29" s="68"/>
      <c r="B29" s="39" t="s">
        <v>80</v>
      </c>
      <c r="C29" s="60"/>
      <c r="D29" s="60"/>
      <c r="E29" s="52">
        <v>1</v>
      </c>
      <c r="F29" s="52"/>
      <c r="G29" s="52"/>
      <c r="H29" s="52">
        <v>4</v>
      </c>
      <c r="I29" s="52"/>
      <c r="J29" s="52">
        <v>0</v>
      </c>
      <c r="K29" s="52"/>
      <c r="L29" s="54">
        <f t="shared" si="7"/>
        <v>5</v>
      </c>
      <c r="M29" s="52">
        <v>0</v>
      </c>
      <c r="N29" s="43"/>
      <c r="O29" s="43"/>
      <c r="P29" s="36"/>
      <c r="Q29" s="36"/>
    </row>
    <row r="30" spans="1:17" ht="12.95" customHeight="1">
      <c r="A30" s="68"/>
      <c r="B30" s="37" t="s">
        <v>81</v>
      </c>
      <c r="C30" s="60"/>
      <c r="D30" s="60"/>
      <c r="E30" s="52">
        <v>2</v>
      </c>
      <c r="F30" s="52">
        <v>2</v>
      </c>
      <c r="G30" s="52"/>
      <c r="H30" s="52">
        <v>8</v>
      </c>
      <c r="I30" s="52">
        <v>10</v>
      </c>
      <c r="J30" s="52">
        <v>4</v>
      </c>
      <c r="K30" s="52">
        <v>3</v>
      </c>
      <c r="L30" s="54">
        <f t="shared" si="7"/>
        <v>29</v>
      </c>
      <c r="M30" s="52">
        <v>0</v>
      </c>
      <c r="N30" s="43"/>
      <c r="O30" s="43"/>
      <c r="P30" s="36"/>
      <c r="Q30" s="36"/>
    </row>
    <row r="31" spans="1:17" ht="17.25">
      <c r="A31" s="79" t="s">
        <v>84</v>
      </c>
      <c r="B31" s="38" t="s">
        <v>42</v>
      </c>
      <c r="C31" s="58">
        <f>C32+C33+C34+C35</f>
        <v>17736</v>
      </c>
      <c r="D31" s="59">
        <f>C31-E31-F31</f>
        <v>7562</v>
      </c>
      <c r="E31" s="53">
        <f>SUM(E32:E36)</f>
        <v>7215</v>
      </c>
      <c r="F31" s="53">
        <f>SUM(F32:F36)</f>
        <v>2959</v>
      </c>
      <c r="G31" s="53">
        <f>SUM(G32:G36)</f>
        <v>2582</v>
      </c>
      <c r="H31" s="53">
        <f t="shared" ref="H31:M31" si="8">SUM(H32:H36)</f>
        <v>4114</v>
      </c>
      <c r="I31" s="53">
        <f t="shared" si="8"/>
        <v>2117</v>
      </c>
      <c r="J31" s="53">
        <f t="shared" si="8"/>
        <v>774</v>
      </c>
      <c r="K31" s="53">
        <f t="shared" si="8"/>
        <v>1046</v>
      </c>
      <c r="L31" s="53">
        <f>K31+J31+I31+H31+G31+F31+E31</f>
        <v>20807</v>
      </c>
      <c r="M31" s="54">
        <f t="shared" si="8"/>
        <v>861</v>
      </c>
      <c r="N31" s="54">
        <f>SUM(N32:N36)</f>
        <v>332</v>
      </c>
      <c r="O31" s="54">
        <f>SUM(O32:O36)</f>
        <v>205</v>
      </c>
      <c r="P31" s="44">
        <v>4826</v>
      </c>
      <c r="Q31" s="44">
        <v>5700</v>
      </c>
    </row>
    <row r="32" spans="1:17" ht="12.95" customHeight="1">
      <c r="A32" s="79"/>
      <c r="B32" s="37" t="s">
        <v>85</v>
      </c>
      <c r="C32" s="58">
        <v>68</v>
      </c>
      <c r="D32" s="60"/>
      <c r="E32" s="52">
        <v>73</v>
      </c>
      <c r="F32" s="52">
        <v>5</v>
      </c>
      <c r="G32" s="52">
        <v>10</v>
      </c>
      <c r="H32" s="52">
        <v>30</v>
      </c>
      <c r="I32" s="52">
        <v>17</v>
      </c>
      <c r="J32" s="52">
        <v>6</v>
      </c>
      <c r="K32" s="52">
        <v>4</v>
      </c>
      <c r="L32" s="54">
        <f t="shared" ref="L32:L37" si="9">K32+J32+I32+H32+G32+F32+E32</f>
        <v>145</v>
      </c>
      <c r="M32" s="52">
        <v>0</v>
      </c>
      <c r="N32" s="42">
        <v>3</v>
      </c>
      <c r="O32" s="42">
        <v>1</v>
      </c>
      <c r="P32" s="36"/>
      <c r="Q32" s="36"/>
    </row>
    <row r="33" spans="1:17" ht="12.95" customHeight="1">
      <c r="A33" s="79"/>
      <c r="B33" s="37" t="s">
        <v>86</v>
      </c>
      <c r="C33" s="58">
        <v>9469</v>
      </c>
      <c r="D33" s="60"/>
      <c r="E33" s="52">
        <v>2960</v>
      </c>
      <c r="F33" s="52">
        <v>2627</v>
      </c>
      <c r="G33" s="52">
        <v>2066</v>
      </c>
      <c r="H33" s="52">
        <v>3137</v>
      </c>
      <c r="I33" s="52">
        <v>1749</v>
      </c>
      <c r="J33" s="52">
        <v>561</v>
      </c>
      <c r="K33" s="52">
        <v>538</v>
      </c>
      <c r="L33" s="54">
        <f t="shared" si="9"/>
        <v>13638</v>
      </c>
      <c r="M33" s="52">
        <v>819</v>
      </c>
      <c r="N33" s="42">
        <v>158</v>
      </c>
      <c r="O33" s="42">
        <v>116</v>
      </c>
      <c r="P33" s="36"/>
      <c r="Q33" s="36"/>
    </row>
    <row r="34" spans="1:17" ht="12.95" customHeight="1">
      <c r="A34" s="79"/>
      <c r="B34" s="37" t="s">
        <v>87</v>
      </c>
      <c r="C34" s="58">
        <v>7853</v>
      </c>
      <c r="D34" s="60"/>
      <c r="E34" s="52">
        <v>3996</v>
      </c>
      <c r="F34" s="52">
        <v>277</v>
      </c>
      <c r="G34" s="52">
        <v>465</v>
      </c>
      <c r="H34" s="52">
        <v>797</v>
      </c>
      <c r="I34" s="52">
        <v>326</v>
      </c>
      <c r="J34" s="52">
        <v>190</v>
      </c>
      <c r="K34" s="52">
        <v>497</v>
      </c>
      <c r="L34" s="54">
        <f t="shared" si="9"/>
        <v>6548</v>
      </c>
      <c r="M34" s="52">
        <v>39</v>
      </c>
      <c r="N34" s="42">
        <v>166</v>
      </c>
      <c r="O34" s="42">
        <v>87</v>
      </c>
      <c r="P34" s="36"/>
      <c r="Q34" s="36"/>
    </row>
    <row r="35" spans="1:17" ht="12.95" customHeight="1">
      <c r="A35" s="79"/>
      <c r="B35" s="37" t="s">
        <v>88</v>
      </c>
      <c r="C35" s="58">
        <v>346</v>
      </c>
      <c r="D35" s="60"/>
      <c r="E35" s="52">
        <v>186</v>
      </c>
      <c r="F35" s="52">
        <v>50</v>
      </c>
      <c r="G35" s="52">
        <v>41</v>
      </c>
      <c r="H35" s="52">
        <v>150</v>
      </c>
      <c r="I35" s="52">
        <v>25</v>
      </c>
      <c r="J35" s="52">
        <v>17</v>
      </c>
      <c r="K35" s="52">
        <v>7</v>
      </c>
      <c r="L35" s="54">
        <f t="shared" si="9"/>
        <v>476</v>
      </c>
      <c r="M35" s="52">
        <v>3</v>
      </c>
      <c r="N35" s="42">
        <v>5</v>
      </c>
      <c r="O35" s="42">
        <v>1</v>
      </c>
      <c r="P35" s="36"/>
      <c r="Q35" s="36"/>
    </row>
    <row r="36" spans="1:17" ht="12.95" customHeight="1">
      <c r="A36" s="79"/>
      <c r="B36" s="39" t="s">
        <v>50</v>
      </c>
      <c r="C36" s="58">
        <v>0</v>
      </c>
      <c r="D36" s="60"/>
      <c r="E36" s="52">
        <v>0</v>
      </c>
      <c r="F36" s="52">
        <v>0</v>
      </c>
      <c r="G36" s="52">
        <v>0</v>
      </c>
      <c r="H36" s="52">
        <v>0</v>
      </c>
      <c r="I36" s="52">
        <v>0</v>
      </c>
      <c r="J36" s="52">
        <v>0</v>
      </c>
      <c r="K36" s="52">
        <v>0</v>
      </c>
      <c r="L36" s="54">
        <f t="shared" si="9"/>
        <v>0</v>
      </c>
      <c r="M36" s="52">
        <v>0</v>
      </c>
      <c r="N36" s="42"/>
      <c r="O36" s="42"/>
      <c r="P36" s="36"/>
      <c r="Q36" s="36"/>
    </row>
    <row r="37" spans="1:17" ht="12.95" customHeight="1">
      <c r="A37" s="78" t="s">
        <v>89</v>
      </c>
      <c r="B37" s="78"/>
      <c r="C37" s="58">
        <v>358</v>
      </c>
      <c r="D37" s="59">
        <f>C37-E37-F37</f>
        <v>54</v>
      </c>
      <c r="E37" s="52">
        <v>288</v>
      </c>
      <c r="F37" s="52">
        <v>16</v>
      </c>
      <c r="G37" s="52">
        <v>0</v>
      </c>
      <c r="H37" s="52">
        <v>156</v>
      </c>
      <c r="I37" s="52">
        <v>104</v>
      </c>
      <c r="J37" s="52">
        <v>78</v>
      </c>
      <c r="K37" s="52">
        <v>40</v>
      </c>
      <c r="L37" s="54">
        <f t="shared" si="9"/>
        <v>682</v>
      </c>
      <c r="M37" s="52">
        <v>0</v>
      </c>
      <c r="N37" s="43">
        <v>7</v>
      </c>
      <c r="O37" s="42">
        <v>10</v>
      </c>
      <c r="P37" s="45"/>
      <c r="Q37" s="45"/>
    </row>
    <row r="38" spans="1:17" ht="17.25">
      <c r="A38" s="77" t="s">
        <v>90</v>
      </c>
      <c r="B38" s="77"/>
      <c r="C38" s="61">
        <f>SUM(C5+C12+C18+C25+C31+C37)</f>
        <v>19878</v>
      </c>
      <c r="D38" s="61">
        <f>SUM(D5+D12+D18+D25+D31+D37)</f>
        <v>8251</v>
      </c>
      <c r="E38" s="53">
        <f>SUM(E5+E12+E18+E25+E31+E37)</f>
        <v>8428</v>
      </c>
      <c r="F38" s="53">
        <f>SUM(F5+F12+F18+F25+F31+F37)</f>
        <v>3199</v>
      </c>
      <c r="G38" s="53">
        <f t="shared" ref="G38:O38" si="10">SUM(G5+G12+G18+G25+G31+G37)</f>
        <v>2650</v>
      </c>
      <c r="H38" s="53">
        <f t="shared" si="10"/>
        <v>4663</v>
      </c>
      <c r="I38" s="53">
        <f t="shared" si="10"/>
        <v>2459</v>
      </c>
      <c r="J38" s="53">
        <f t="shared" si="10"/>
        <v>922</v>
      </c>
      <c r="K38" s="53">
        <f t="shared" si="10"/>
        <v>1319</v>
      </c>
      <c r="L38" s="53">
        <f t="shared" si="10"/>
        <v>23640</v>
      </c>
      <c r="M38" s="54">
        <f t="shared" si="10"/>
        <v>936</v>
      </c>
      <c r="N38" s="54">
        <f t="shared" si="10"/>
        <v>380</v>
      </c>
      <c r="O38" s="54">
        <f t="shared" si="10"/>
        <v>261</v>
      </c>
      <c r="P38" s="62">
        <f>SUM(P5+P12+P18+P25+P31+P37)</f>
        <v>5749</v>
      </c>
      <c r="Q38" s="62">
        <f>SUM(Q5+Q12+Q18+Q25+Q31+Q37)</f>
        <v>6098</v>
      </c>
    </row>
    <row r="39" spans="1:17" s="51" customFormat="1" ht="15.75">
      <c r="A39" s="81" t="s">
        <v>91</v>
      </c>
      <c r="B39" s="81"/>
      <c r="C39" s="81"/>
      <c r="D39" s="81"/>
      <c r="E39" s="81"/>
      <c r="F39" s="81"/>
      <c r="G39" s="81"/>
      <c r="H39" s="81"/>
      <c r="I39" s="81"/>
      <c r="J39" s="81"/>
      <c r="K39" s="81"/>
      <c r="L39" s="81"/>
      <c r="M39" s="81"/>
      <c r="N39" s="81"/>
      <c r="O39" s="81"/>
      <c r="P39" s="81"/>
      <c r="Q39" s="81"/>
    </row>
    <row r="40" spans="1:17" ht="6" customHeight="1">
      <c r="A40" s="46"/>
      <c r="B40" s="46"/>
      <c r="C40" s="47"/>
      <c r="D40" s="63"/>
      <c r="E40" s="47"/>
      <c r="F40" s="47"/>
      <c r="G40" s="47"/>
      <c r="H40" s="47"/>
      <c r="I40" s="47"/>
      <c r="J40" s="47"/>
      <c r="K40" s="47"/>
      <c r="L40" s="48"/>
      <c r="M40" s="47"/>
      <c r="N40" s="46"/>
      <c r="O40" s="46"/>
      <c r="P40" s="46"/>
      <c r="Q40" s="46"/>
    </row>
    <row r="41" spans="1:17" ht="14.25" hidden="1" customHeight="1">
      <c r="A41" s="82" t="s">
        <v>92</v>
      </c>
      <c r="B41" s="82"/>
      <c r="C41" s="82"/>
      <c r="D41" s="82"/>
      <c r="E41" s="82"/>
      <c r="F41" s="82"/>
      <c r="G41" s="82"/>
      <c r="H41" s="82"/>
      <c r="I41" s="82"/>
      <c r="J41" s="82"/>
      <c r="K41" s="82"/>
      <c r="L41" s="82"/>
      <c r="M41" s="82"/>
      <c r="N41" s="82"/>
      <c r="O41" s="82"/>
      <c r="P41" s="82"/>
      <c r="Q41" s="82"/>
    </row>
    <row r="42" spans="1:17" ht="14.25" hidden="1" customHeight="1">
      <c r="A42" s="82" t="s">
        <v>93</v>
      </c>
      <c r="B42" s="82"/>
      <c r="C42" s="82"/>
      <c r="D42" s="82"/>
      <c r="E42" s="82"/>
      <c r="F42" s="82"/>
      <c r="G42" s="82"/>
      <c r="H42" s="82"/>
      <c r="I42" s="82"/>
      <c r="J42" s="82"/>
      <c r="K42" s="82"/>
      <c r="L42" s="82"/>
      <c r="M42" s="82"/>
      <c r="N42" s="82"/>
      <c r="O42" s="82"/>
      <c r="P42" s="82"/>
      <c r="Q42" s="82"/>
    </row>
    <row r="43" spans="1:17">
      <c r="E43" s="65"/>
      <c r="F43" s="65"/>
      <c r="G43" s="65"/>
      <c r="H43" s="65"/>
      <c r="I43" s="65"/>
      <c r="J43" s="65"/>
      <c r="K43" s="65"/>
      <c r="L43" s="49"/>
      <c r="M43" s="65"/>
      <c r="N43" s="49"/>
      <c r="O43" s="65"/>
      <c r="P43" s="49"/>
      <c r="Q43" s="49"/>
    </row>
    <row r="44" spans="1:17" ht="21" hidden="1">
      <c r="A44" s="84" t="s">
        <v>92</v>
      </c>
      <c r="B44" s="84"/>
      <c r="C44" s="84"/>
      <c r="D44" s="84"/>
      <c r="E44" s="84"/>
      <c r="F44" s="84"/>
      <c r="G44" s="84"/>
      <c r="H44" s="84"/>
      <c r="I44" s="84"/>
      <c r="J44" s="84"/>
      <c r="K44" s="84"/>
      <c r="L44" s="84"/>
      <c r="M44" s="84"/>
      <c r="N44" s="84"/>
      <c r="O44" s="84"/>
      <c r="P44" s="84"/>
      <c r="Q44" s="84"/>
    </row>
    <row r="45" spans="1:17" ht="21" hidden="1">
      <c r="A45" s="84" t="s">
        <v>93</v>
      </c>
      <c r="B45" s="84"/>
      <c r="C45" s="84"/>
      <c r="D45" s="84"/>
      <c r="E45" s="84"/>
      <c r="F45" s="84"/>
      <c r="G45" s="84"/>
      <c r="H45" s="84"/>
      <c r="I45" s="84"/>
      <c r="J45" s="84"/>
      <c r="K45" s="84"/>
      <c r="L45" s="84"/>
      <c r="M45" s="84"/>
      <c r="N45" s="84"/>
      <c r="O45" s="84"/>
      <c r="P45" s="84"/>
      <c r="Q45" s="84"/>
    </row>
    <row r="46" spans="1:17">
      <c r="D46" s="83"/>
      <c r="E46" s="83"/>
      <c r="F46" s="83"/>
    </row>
    <row r="50" spans="5:5">
      <c r="E50" s="66">
        <f>C31-E31-F31</f>
        <v>7562</v>
      </c>
    </row>
  </sheetData>
  <mergeCells count="32">
    <mergeCell ref="A39:Q39"/>
    <mergeCell ref="A42:Q42"/>
    <mergeCell ref="D46:F46"/>
    <mergeCell ref="A44:Q44"/>
    <mergeCell ref="A45:Q45"/>
    <mergeCell ref="A41:Q41"/>
    <mergeCell ref="N3:N4"/>
    <mergeCell ref="A38:B38"/>
    <mergeCell ref="K3:K4"/>
    <mergeCell ref="L3:L4"/>
    <mergeCell ref="A37:B37"/>
    <mergeCell ref="A25:A30"/>
    <mergeCell ref="A31:A36"/>
    <mergeCell ref="A18:A24"/>
    <mergeCell ref="A5:A11"/>
    <mergeCell ref="A12:A17"/>
    <mergeCell ref="A1:Q1"/>
    <mergeCell ref="A2:A4"/>
    <mergeCell ref="B2:B4"/>
    <mergeCell ref="C2:C4"/>
    <mergeCell ref="D2:D4"/>
    <mergeCell ref="E2:N2"/>
    <mergeCell ref="P2:Q2"/>
    <mergeCell ref="E3:E4"/>
    <mergeCell ref="F3:F4"/>
    <mergeCell ref="G3:G4"/>
    <mergeCell ref="H3:I3"/>
    <mergeCell ref="J3:J4"/>
    <mergeCell ref="O3:O4"/>
    <mergeCell ref="P3:P4"/>
    <mergeCell ref="Q3:Q4"/>
    <mergeCell ref="M3:M4"/>
  </mergeCells>
  <pageMargins left="0.22" right="0.24" top="0.42" bottom="0.36" header="0.2" footer="0.21"/>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9"/>
  <sheetViews>
    <sheetView showRowColHeaders="0" rightToLeft="1" showRuler="0" showWhiteSpace="0" view="pageLayout" zoomScale="91" zoomScaleNormal="100" zoomScalePageLayoutView="91" workbookViewId="0">
      <selection activeCell="E12" sqref="E12"/>
    </sheetView>
  </sheetViews>
  <sheetFormatPr defaultRowHeight="15"/>
  <cols>
    <col min="2" max="2" width="14.7109375" customWidth="1"/>
    <col min="3" max="14" width="10.7109375" customWidth="1"/>
  </cols>
  <sheetData>
    <row r="2" spans="1:14" ht="22.5">
      <c r="D2" s="85"/>
      <c r="E2" s="85"/>
      <c r="F2" s="85"/>
      <c r="G2" s="85"/>
      <c r="H2" s="85"/>
      <c r="I2" s="85"/>
      <c r="J2" s="85"/>
      <c r="K2" s="85"/>
    </row>
    <row r="3" spans="1:14" ht="69.75" customHeight="1">
      <c r="B3" s="1" t="s">
        <v>0</v>
      </c>
      <c r="C3" s="1" t="s">
        <v>1</v>
      </c>
      <c r="D3" s="1" t="s">
        <v>2</v>
      </c>
      <c r="E3" s="1" t="s">
        <v>3</v>
      </c>
      <c r="F3" s="1" t="s">
        <v>4</v>
      </c>
      <c r="G3" s="1" t="s">
        <v>5</v>
      </c>
      <c r="H3" s="1" t="s">
        <v>6</v>
      </c>
      <c r="I3" s="1" t="s">
        <v>7</v>
      </c>
      <c r="J3" s="1" t="s">
        <v>8</v>
      </c>
      <c r="K3" s="1" t="s">
        <v>9</v>
      </c>
      <c r="L3" s="1" t="s">
        <v>10</v>
      </c>
      <c r="M3" s="1" t="s">
        <v>11</v>
      </c>
      <c r="N3" s="1" t="s">
        <v>12</v>
      </c>
    </row>
    <row r="4" spans="1:14" ht="24.95" customHeight="1">
      <c r="B4" s="2" t="s">
        <v>13</v>
      </c>
      <c r="C4" s="3">
        <v>517</v>
      </c>
      <c r="D4" s="3">
        <v>3</v>
      </c>
      <c r="E4" s="3">
        <v>79</v>
      </c>
      <c r="F4" s="3">
        <v>214</v>
      </c>
      <c r="G4" s="3">
        <v>199</v>
      </c>
      <c r="H4" s="3">
        <v>37</v>
      </c>
      <c r="I4" s="3">
        <v>23</v>
      </c>
      <c r="J4" s="3">
        <v>23</v>
      </c>
      <c r="K4" s="3">
        <v>1</v>
      </c>
      <c r="L4" s="3">
        <v>1</v>
      </c>
      <c r="M4" s="3">
        <v>1</v>
      </c>
      <c r="N4" s="3">
        <v>124</v>
      </c>
    </row>
    <row r="5" spans="1:14" ht="24.95" customHeight="1">
      <c r="B5" s="4" t="s">
        <v>14</v>
      </c>
      <c r="C5" s="3">
        <v>511</v>
      </c>
      <c r="D5" s="3">
        <v>3</v>
      </c>
      <c r="E5" s="3">
        <v>82</v>
      </c>
      <c r="F5" s="3">
        <v>280</v>
      </c>
      <c r="G5" s="3">
        <v>200</v>
      </c>
      <c r="H5" s="3">
        <v>40</v>
      </c>
      <c r="I5" s="3">
        <v>23</v>
      </c>
      <c r="J5" s="3">
        <v>23</v>
      </c>
      <c r="K5" s="3">
        <v>1</v>
      </c>
      <c r="L5" s="3">
        <v>1</v>
      </c>
      <c r="M5" s="3">
        <v>1</v>
      </c>
      <c r="N5" s="3">
        <v>136</v>
      </c>
    </row>
    <row r="6" spans="1:14" ht="24.95" customHeight="1">
      <c r="B6" s="5" t="s">
        <v>15</v>
      </c>
      <c r="C6" s="3">
        <v>3</v>
      </c>
      <c r="D6" s="3">
        <v>0</v>
      </c>
      <c r="E6" s="6">
        <v>0</v>
      </c>
      <c r="F6" s="3">
        <v>14</v>
      </c>
      <c r="G6" s="3">
        <v>3</v>
      </c>
      <c r="H6" s="6">
        <v>0</v>
      </c>
      <c r="I6" s="6">
        <v>1</v>
      </c>
      <c r="J6" s="6">
        <v>1</v>
      </c>
      <c r="K6" s="3">
        <v>0</v>
      </c>
      <c r="L6" s="3">
        <v>0</v>
      </c>
      <c r="M6" s="3">
        <v>0</v>
      </c>
      <c r="N6" s="3">
        <v>16</v>
      </c>
    </row>
    <row r="7" spans="1:14" ht="77.25" customHeight="1">
      <c r="B7" s="88" t="s">
        <v>16</v>
      </c>
      <c r="C7" s="89" t="s">
        <v>17</v>
      </c>
      <c r="D7" s="91" t="s">
        <v>18</v>
      </c>
      <c r="E7" s="92" t="s">
        <v>19</v>
      </c>
      <c r="F7" s="92" t="s">
        <v>20</v>
      </c>
      <c r="G7" s="92" t="s">
        <v>21</v>
      </c>
      <c r="H7" s="92" t="s">
        <v>22</v>
      </c>
      <c r="I7" s="92"/>
      <c r="J7" s="7" t="s">
        <v>23</v>
      </c>
      <c r="K7" s="89" t="s">
        <v>24</v>
      </c>
      <c r="L7" s="89" t="s">
        <v>25</v>
      </c>
      <c r="M7" s="89" t="s">
        <v>26</v>
      </c>
      <c r="N7" s="91" t="s">
        <v>27</v>
      </c>
    </row>
    <row r="8" spans="1:14" ht="23.25" customHeight="1">
      <c r="B8" s="88"/>
      <c r="C8" s="90"/>
      <c r="D8" s="91"/>
      <c r="E8" s="92"/>
      <c r="F8" s="92"/>
      <c r="G8" s="92"/>
      <c r="H8" s="8" t="s">
        <v>28</v>
      </c>
      <c r="I8" s="8" t="s">
        <v>29</v>
      </c>
      <c r="J8" s="9"/>
      <c r="K8" s="90"/>
      <c r="L8" s="90"/>
      <c r="M8" s="90"/>
      <c r="N8" s="91"/>
    </row>
    <row r="9" spans="1:14" ht="42" customHeight="1">
      <c r="B9" s="5"/>
      <c r="C9" s="10">
        <v>5578</v>
      </c>
      <c r="D9" s="10">
        <v>3980</v>
      </c>
      <c r="E9" s="11">
        <v>655</v>
      </c>
      <c r="F9" s="11">
        <v>602</v>
      </c>
      <c r="G9" s="11">
        <v>289</v>
      </c>
      <c r="H9" s="14"/>
      <c r="I9" s="14"/>
      <c r="J9" s="12">
        <v>4110965</v>
      </c>
      <c r="K9" s="12">
        <v>549450</v>
      </c>
      <c r="L9" s="16">
        <v>1060814</v>
      </c>
      <c r="M9" s="12">
        <v>303633</v>
      </c>
      <c r="N9" s="15">
        <v>0.73</v>
      </c>
    </row>
    <row r="10" spans="1:14" ht="63" customHeight="1">
      <c r="B10" s="87" t="s">
        <v>30</v>
      </c>
      <c r="C10" s="87"/>
      <c r="D10" s="87"/>
      <c r="E10" s="87"/>
      <c r="F10" s="87"/>
      <c r="G10" s="87"/>
      <c r="H10" s="87"/>
      <c r="I10" s="87"/>
      <c r="J10" s="87"/>
      <c r="K10" s="87"/>
      <c r="L10" s="87"/>
      <c r="M10" s="87"/>
      <c r="N10" s="87"/>
    </row>
    <row r="11" spans="1:14" s="13" customFormat="1" ht="50.1" customHeight="1">
      <c r="A11" s="55"/>
      <c r="B11" s="86"/>
      <c r="C11" s="86"/>
      <c r="D11" s="86"/>
      <c r="E11" s="86"/>
      <c r="F11" s="86"/>
      <c r="G11" s="86"/>
      <c r="H11" s="86"/>
      <c r="K11"/>
      <c r="L11"/>
    </row>
    <row r="14" spans="1:14" ht="26.25">
      <c r="M14" s="13"/>
    </row>
    <row r="18" ht="24.75" customHeight="1"/>
    <row r="19" ht="24.75" customHeight="1"/>
  </sheetData>
  <mergeCells count="14">
    <mergeCell ref="D2:K2"/>
    <mergeCell ref="B11:H11"/>
    <mergeCell ref="B10:N10"/>
    <mergeCell ref="B7:B8"/>
    <mergeCell ref="C7:C8"/>
    <mergeCell ref="D7:D8"/>
    <mergeCell ref="E7:E8"/>
    <mergeCell ref="F7:F8"/>
    <mergeCell ref="G7:G8"/>
    <mergeCell ref="H7:I7"/>
    <mergeCell ref="K7:K8"/>
    <mergeCell ref="L7:L8"/>
    <mergeCell ref="M7:M8"/>
    <mergeCell ref="N7:N8"/>
  </mergeCells>
  <pageMargins left="0.7" right="0.7" top="1.5" bottom="0.75" header="1" footer="0.3"/>
  <pageSetup paperSize="9" scale="86" orientation="landscape" r:id="rId1"/>
  <headerFooter>
    <oddHeader>&amp;C&amp;"B Titr,Bold"&amp;13آمار واحدهای بهداشتی درمانی دانشگاه علوم پزشکی و خدمات بهداشتی در مانی اصفهان در پایان سال 1394</oddHeader>
    <oddFooter xml:space="preserve">&amp;C&amp;"2  Mitra,Regular"دبیرهیأتهای امنای دانشگاههای علوم پزشکی &amp;R&amp;P+0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rightToLeft="1" tabSelected="1" zoomScale="118" zoomScaleNormal="118" workbookViewId="0">
      <selection activeCell="M8" sqref="M8"/>
    </sheetView>
  </sheetViews>
  <sheetFormatPr defaultRowHeight="15"/>
  <cols>
    <col min="1" max="1" width="4.42578125" customWidth="1"/>
    <col min="3" max="3" width="5.85546875" customWidth="1"/>
    <col min="4" max="4" width="7" customWidth="1"/>
    <col min="7" max="7" width="6.42578125" customWidth="1"/>
    <col min="8" max="8" width="5.28515625" customWidth="1"/>
    <col min="9" max="9" width="7.140625" customWidth="1"/>
    <col min="10" max="10" width="5.7109375" customWidth="1"/>
    <col min="11" max="11" width="7.42578125" customWidth="1"/>
  </cols>
  <sheetData>
    <row r="1" spans="1:11" ht="20.25">
      <c r="A1" s="96" t="s">
        <v>31</v>
      </c>
      <c r="B1" s="96"/>
      <c r="C1" s="96"/>
      <c r="D1" s="96"/>
      <c r="E1" s="96"/>
      <c r="F1" s="96"/>
      <c r="G1" s="96"/>
      <c r="H1" s="96"/>
      <c r="I1" s="96"/>
      <c r="J1" s="96"/>
      <c r="K1" s="96"/>
    </row>
    <row r="2" spans="1:11" ht="33.75" customHeight="1">
      <c r="A2" s="17" t="s">
        <v>32</v>
      </c>
      <c r="B2" s="17" t="s">
        <v>33</v>
      </c>
      <c r="C2" s="17" t="s">
        <v>34</v>
      </c>
      <c r="D2" s="17" t="s">
        <v>35</v>
      </c>
      <c r="E2" s="17" t="s">
        <v>36</v>
      </c>
      <c r="F2" s="17" t="s">
        <v>37</v>
      </c>
      <c r="G2" s="17" t="s">
        <v>38</v>
      </c>
      <c r="H2" s="17" t="s">
        <v>39</v>
      </c>
      <c r="I2" s="17" t="s">
        <v>40</v>
      </c>
      <c r="J2" s="18" t="s">
        <v>41</v>
      </c>
      <c r="K2" s="17" t="s">
        <v>42</v>
      </c>
    </row>
    <row r="3" spans="1:11" ht="15.75" customHeight="1">
      <c r="A3" s="93" t="s">
        <v>43</v>
      </c>
      <c r="B3" s="19" t="s">
        <v>44</v>
      </c>
      <c r="C3" s="20">
        <v>0</v>
      </c>
      <c r="D3" s="20">
        <v>0</v>
      </c>
      <c r="E3" s="20">
        <v>191</v>
      </c>
      <c r="F3" s="20">
        <v>1655</v>
      </c>
      <c r="G3" s="20">
        <v>159</v>
      </c>
      <c r="H3" s="20">
        <v>52</v>
      </c>
      <c r="I3" s="20">
        <v>850</v>
      </c>
      <c r="J3" s="20">
        <f>62+28</f>
        <v>90</v>
      </c>
      <c r="K3" s="21">
        <f>SUM(C3:J3)</f>
        <v>2997</v>
      </c>
    </row>
    <row r="4" spans="1:11" ht="15.75" customHeight="1">
      <c r="A4" s="94"/>
      <c r="B4" s="19" t="s">
        <v>45</v>
      </c>
      <c r="C4" s="22"/>
      <c r="D4" s="20">
        <v>40</v>
      </c>
      <c r="E4" s="20">
        <v>0</v>
      </c>
      <c r="F4" s="20">
        <v>495</v>
      </c>
      <c r="G4" s="20">
        <v>2</v>
      </c>
      <c r="H4" s="20">
        <v>0</v>
      </c>
      <c r="I4" s="20">
        <v>104</v>
      </c>
      <c r="J4" s="20">
        <v>0</v>
      </c>
      <c r="K4" s="21">
        <f t="shared" ref="K4:K9" si="0">SUM(C4:J4)</f>
        <v>641</v>
      </c>
    </row>
    <row r="5" spans="1:11" ht="15.75" customHeight="1">
      <c r="A5" s="94"/>
      <c r="B5" s="23" t="s">
        <v>46</v>
      </c>
      <c r="C5" s="20">
        <v>0</v>
      </c>
      <c r="D5" s="20">
        <v>0</v>
      </c>
      <c r="E5" s="20">
        <v>33</v>
      </c>
      <c r="F5" s="20">
        <v>543</v>
      </c>
      <c r="G5" s="20">
        <v>70</v>
      </c>
      <c r="H5" s="20">
        <v>0</v>
      </c>
      <c r="I5" s="20">
        <v>5</v>
      </c>
      <c r="J5" s="20">
        <v>0</v>
      </c>
      <c r="K5" s="21">
        <f t="shared" si="0"/>
        <v>651</v>
      </c>
    </row>
    <row r="6" spans="1:11" ht="15.75">
      <c r="A6" s="94"/>
      <c r="B6" s="19" t="s">
        <v>47</v>
      </c>
      <c r="C6" s="20">
        <v>78</v>
      </c>
      <c r="D6" s="20">
        <f>457+260</f>
        <v>717</v>
      </c>
      <c r="E6" s="20"/>
      <c r="F6" s="20"/>
      <c r="G6" s="20"/>
      <c r="H6" s="20"/>
      <c r="I6" s="20"/>
      <c r="J6" s="20"/>
      <c r="K6" s="21">
        <f t="shared" si="0"/>
        <v>795</v>
      </c>
    </row>
    <row r="7" spans="1:11" ht="31.5">
      <c r="A7" s="94"/>
      <c r="B7" s="19" t="s">
        <v>48</v>
      </c>
      <c r="C7" s="20"/>
      <c r="D7" s="20">
        <f>796+103</f>
        <v>899</v>
      </c>
      <c r="E7" s="20">
        <v>267</v>
      </c>
      <c r="F7" s="20">
        <v>0</v>
      </c>
      <c r="G7" s="20">
        <v>54</v>
      </c>
      <c r="H7" s="20">
        <v>0</v>
      </c>
      <c r="I7" s="20">
        <v>0</v>
      </c>
      <c r="J7" s="20">
        <v>0</v>
      </c>
      <c r="K7" s="21">
        <f t="shared" si="0"/>
        <v>1220</v>
      </c>
    </row>
    <row r="8" spans="1:11" ht="15.75">
      <c r="A8" s="94"/>
      <c r="B8" s="19" t="s">
        <v>49</v>
      </c>
      <c r="C8" s="20"/>
      <c r="D8" s="20"/>
      <c r="E8" s="20"/>
      <c r="F8" s="20"/>
      <c r="G8" s="20">
        <v>6</v>
      </c>
      <c r="H8" s="20"/>
      <c r="I8" s="20"/>
      <c r="J8" s="20"/>
      <c r="K8" s="21">
        <f t="shared" si="0"/>
        <v>6</v>
      </c>
    </row>
    <row r="9" spans="1:11" ht="15.75">
      <c r="A9" s="94"/>
      <c r="B9" s="19" t="s">
        <v>50</v>
      </c>
      <c r="C9" s="20"/>
      <c r="D9" s="20">
        <v>1234</v>
      </c>
      <c r="E9" s="20">
        <v>391</v>
      </c>
      <c r="F9" s="20"/>
      <c r="G9" s="20">
        <v>165</v>
      </c>
      <c r="H9" s="20"/>
      <c r="I9" s="20"/>
      <c r="J9" s="20"/>
      <c r="K9" s="21">
        <f t="shared" si="0"/>
        <v>1790</v>
      </c>
    </row>
    <row r="10" spans="1:11" ht="15.75">
      <c r="A10" s="95"/>
      <c r="B10" s="24" t="s">
        <v>42</v>
      </c>
      <c r="C10" s="25">
        <f>SUM(C3:C9)</f>
        <v>78</v>
      </c>
      <c r="D10" s="25">
        <f t="shared" ref="D10:K10" si="1">SUM(D3:D9)</f>
        <v>2890</v>
      </c>
      <c r="E10" s="25">
        <f t="shared" si="1"/>
        <v>882</v>
      </c>
      <c r="F10" s="25">
        <f t="shared" si="1"/>
        <v>2693</v>
      </c>
      <c r="G10" s="25">
        <f t="shared" si="1"/>
        <v>456</v>
      </c>
      <c r="H10" s="25">
        <f t="shared" si="1"/>
        <v>52</v>
      </c>
      <c r="I10" s="25">
        <f t="shared" si="1"/>
        <v>959</v>
      </c>
      <c r="J10" s="25">
        <f t="shared" si="1"/>
        <v>90</v>
      </c>
      <c r="K10" s="21">
        <f t="shared" si="1"/>
        <v>8100</v>
      </c>
    </row>
    <row r="11" spans="1:11" ht="15.75">
      <c r="A11" s="97" t="s">
        <v>51</v>
      </c>
      <c r="B11" s="19" t="s">
        <v>44</v>
      </c>
      <c r="C11" s="26">
        <v>0</v>
      </c>
      <c r="D11" s="26">
        <v>0</v>
      </c>
      <c r="E11" s="26">
        <v>0</v>
      </c>
      <c r="F11" s="26">
        <v>0</v>
      </c>
      <c r="G11" s="26">
        <v>0</v>
      </c>
      <c r="H11" s="26">
        <v>0</v>
      </c>
      <c r="I11" s="26">
        <v>0</v>
      </c>
      <c r="J11" s="26">
        <v>0</v>
      </c>
      <c r="K11" s="21">
        <f>J11+I11+H11+G11+F11+E11+D11+C11</f>
        <v>0</v>
      </c>
    </row>
    <row r="12" spans="1:11" ht="15.75">
      <c r="A12" s="98"/>
      <c r="B12" s="19" t="s">
        <v>45</v>
      </c>
      <c r="C12" s="26">
        <v>0</v>
      </c>
      <c r="D12" s="26">
        <v>0</v>
      </c>
      <c r="E12" s="26">
        <v>0</v>
      </c>
      <c r="F12" s="26">
        <v>0</v>
      </c>
      <c r="G12" s="26">
        <v>0</v>
      </c>
      <c r="H12" s="26">
        <v>0</v>
      </c>
      <c r="I12" s="26">
        <v>0</v>
      </c>
      <c r="J12" s="26">
        <v>0</v>
      </c>
      <c r="K12" s="21">
        <f t="shared" ref="K12:K17" si="2">J12+I12+H12+G12+F12+E12+D12+C12</f>
        <v>0</v>
      </c>
    </row>
    <row r="13" spans="1:11" ht="15.75">
      <c r="A13" s="98"/>
      <c r="B13" s="23" t="s">
        <v>46</v>
      </c>
      <c r="C13" s="26">
        <v>0</v>
      </c>
      <c r="D13" s="26">
        <v>0</v>
      </c>
      <c r="E13" s="26">
        <v>0</v>
      </c>
      <c r="F13" s="26">
        <v>0</v>
      </c>
      <c r="G13" s="26">
        <v>0</v>
      </c>
      <c r="H13" s="26">
        <v>0</v>
      </c>
      <c r="I13" s="26">
        <v>0</v>
      </c>
      <c r="J13" s="26">
        <v>0</v>
      </c>
      <c r="K13" s="21">
        <f t="shared" si="2"/>
        <v>0</v>
      </c>
    </row>
    <row r="14" spans="1:11" ht="15.75">
      <c r="A14" s="98"/>
      <c r="B14" s="19" t="s">
        <v>47</v>
      </c>
      <c r="C14" s="26">
        <v>0</v>
      </c>
      <c r="D14" s="26">
        <v>0</v>
      </c>
      <c r="E14" s="26">
        <v>0</v>
      </c>
      <c r="F14" s="26">
        <v>0</v>
      </c>
      <c r="G14" s="26">
        <v>0</v>
      </c>
      <c r="H14" s="26">
        <v>0</v>
      </c>
      <c r="I14" s="26">
        <v>0</v>
      </c>
      <c r="J14" s="26">
        <v>0</v>
      </c>
      <c r="K14" s="21">
        <f t="shared" si="2"/>
        <v>0</v>
      </c>
    </row>
    <row r="15" spans="1:11" ht="31.5">
      <c r="A15" s="98"/>
      <c r="B15" s="19" t="s">
        <v>48</v>
      </c>
      <c r="C15" s="26">
        <v>0</v>
      </c>
      <c r="D15" s="26">
        <v>0</v>
      </c>
      <c r="E15" s="26">
        <v>0</v>
      </c>
      <c r="F15" s="26">
        <v>0</v>
      </c>
      <c r="G15" s="26">
        <v>0</v>
      </c>
      <c r="H15" s="26">
        <v>0</v>
      </c>
      <c r="I15" s="26">
        <v>0</v>
      </c>
      <c r="J15" s="26">
        <v>0</v>
      </c>
      <c r="K15" s="21">
        <f t="shared" si="2"/>
        <v>0</v>
      </c>
    </row>
    <row r="16" spans="1:11" ht="15.75">
      <c r="A16" s="98"/>
      <c r="B16" s="19" t="s">
        <v>49</v>
      </c>
      <c r="C16" s="26">
        <v>0</v>
      </c>
      <c r="D16" s="26">
        <v>0</v>
      </c>
      <c r="E16" s="26">
        <v>0</v>
      </c>
      <c r="F16" s="26">
        <v>0</v>
      </c>
      <c r="G16" s="26">
        <v>0</v>
      </c>
      <c r="H16" s="26">
        <v>0</v>
      </c>
      <c r="I16" s="26">
        <v>0</v>
      </c>
      <c r="J16" s="26">
        <v>0</v>
      </c>
      <c r="K16" s="21">
        <f t="shared" si="2"/>
        <v>0</v>
      </c>
    </row>
    <row r="17" spans="1:11" ht="15.75">
      <c r="A17" s="98"/>
      <c r="B17" s="19" t="s">
        <v>50</v>
      </c>
      <c r="C17" s="26">
        <v>0</v>
      </c>
      <c r="D17" s="26">
        <v>0</v>
      </c>
      <c r="E17" s="26">
        <v>0</v>
      </c>
      <c r="F17" s="26">
        <v>0</v>
      </c>
      <c r="G17" s="26">
        <v>0</v>
      </c>
      <c r="H17" s="26">
        <v>0</v>
      </c>
      <c r="I17" s="26">
        <v>0</v>
      </c>
      <c r="J17" s="26">
        <v>0</v>
      </c>
      <c r="K17" s="21">
        <f t="shared" si="2"/>
        <v>0</v>
      </c>
    </row>
    <row r="18" spans="1:11" ht="15.75">
      <c r="A18" s="99"/>
      <c r="B18" s="24" t="s">
        <v>42</v>
      </c>
      <c r="C18" s="27">
        <f>SUM(C11:C17)</f>
        <v>0</v>
      </c>
      <c r="D18" s="27">
        <f t="shared" ref="D18:K18" si="3">SUM(D11:D17)</f>
        <v>0</v>
      </c>
      <c r="E18" s="27">
        <f t="shared" si="3"/>
        <v>0</v>
      </c>
      <c r="F18" s="27">
        <f t="shared" si="3"/>
        <v>0</v>
      </c>
      <c r="G18" s="27">
        <f t="shared" si="3"/>
        <v>0</v>
      </c>
      <c r="H18" s="27">
        <f t="shared" si="3"/>
        <v>0</v>
      </c>
      <c r="I18" s="27">
        <f t="shared" si="3"/>
        <v>0</v>
      </c>
      <c r="J18" s="27">
        <f t="shared" si="3"/>
        <v>0</v>
      </c>
      <c r="K18" s="21">
        <f t="shared" si="3"/>
        <v>0</v>
      </c>
    </row>
    <row r="19" spans="1:11" ht="15.75" customHeight="1">
      <c r="A19" s="93" t="s">
        <v>52</v>
      </c>
      <c r="B19" s="19" t="s">
        <v>44</v>
      </c>
      <c r="C19" s="20"/>
      <c r="D19" s="20">
        <v>0</v>
      </c>
      <c r="E19" s="20">
        <v>34</v>
      </c>
      <c r="F19" s="20">
        <f>94+199</f>
        <v>293</v>
      </c>
      <c r="G19" s="20">
        <v>16</v>
      </c>
      <c r="H19" s="20"/>
      <c r="I19" s="20"/>
      <c r="J19" s="20"/>
      <c r="K19" s="21">
        <f t="shared" ref="K19:K25" si="4">SUM(C19:J19)</f>
        <v>343</v>
      </c>
    </row>
    <row r="20" spans="1:11" ht="15.75" customHeight="1">
      <c r="A20" s="94"/>
      <c r="B20" s="19" t="s">
        <v>45</v>
      </c>
      <c r="C20" s="20"/>
      <c r="D20" s="20">
        <v>2</v>
      </c>
      <c r="E20" s="20"/>
      <c r="F20" s="20">
        <f>29+123</f>
        <v>152</v>
      </c>
      <c r="G20" s="20"/>
      <c r="H20" s="20"/>
      <c r="I20" s="20"/>
      <c r="J20" s="20"/>
      <c r="K20" s="21">
        <f t="shared" si="4"/>
        <v>154</v>
      </c>
    </row>
    <row r="21" spans="1:11" ht="15.75" customHeight="1">
      <c r="A21" s="94"/>
      <c r="B21" s="23" t="s">
        <v>46</v>
      </c>
      <c r="C21" s="20"/>
      <c r="D21" s="20"/>
      <c r="E21" s="20">
        <v>6</v>
      </c>
      <c r="F21" s="20">
        <f>19+124</f>
        <v>143</v>
      </c>
      <c r="G21" s="20"/>
      <c r="H21" s="20"/>
      <c r="I21" s="20"/>
      <c r="J21" s="20"/>
      <c r="K21" s="21">
        <f t="shared" si="4"/>
        <v>149</v>
      </c>
    </row>
    <row r="22" spans="1:11" ht="15.75">
      <c r="A22" s="94"/>
      <c r="B22" s="19" t="s">
        <v>47</v>
      </c>
      <c r="C22" s="20"/>
      <c r="D22" s="20">
        <v>37</v>
      </c>
      <c r="E22" s="20"/>
      <c r="F22" s="20"/>
      <c r="G22" s="20"/>
      <c r="H22" s="20"/>
      <c r="I22" s="20"/>
      <c r="J22" s="20"/>
      <c r="K22" s="21">
        <f t="shared" si="4"/>
        <v>37</v>
      </c>
    </row>
    <row r="23" spans="1:11" ht="31.5" customHeight="1">
      <c r="A23" s="94"/>
      <c r="B23" s="19" t="s">
        <v>48</v>
      </c>
      <c r="C23" s="20"/>
      <c r="D23" s="20">
        <v>68</v>
      </c>
      <c r="E23" s="20">
        <v>22</v>
      </c>
      <c r="F23" s="20">
        <v>0</v>
      </c>
      <c r="G23" s="20">
        <v>10</v>
      </c>
      <c r="H23" s="20"/>
      <c r="I23" s="20"/>
      <c r="J23" s="20"/>
      <c r="K23" s="21">
        <f t="shared" si="4"/>
        <v>100</v>
      </c>
    </row>
    <row r="24" spans="1:11" ht="15.75" customHeight="1">
      <c r="A24" s="94"/>
      <c r="B24" s="19" t="s">
        <v>49</v>
      </c>
      <c r="C24" s="20"/>
      <c r="D24" s="20">
        <v>0</v>
      </c>
      <c r="E24" s="20">
        <v>0</v>
      </c>
      <c r="F24" s="20">
        <v>0</v>
      </c>
      <c r="G24" s="20">
        <v>0</v>
      </c>
      <c r="H24" s="20"/>
      <c r="I24" s="20"/>
      <c r="J24" s="20"/>
      <c r="K24" s="21">
        <f t="shared" si="4"/>
        <v>0</v>
      </c>
    </row>
    <row r="25" spans="1:11" ht="15.75">
      <c r="A25" s="94"/>
      <c r="B25" s="19" t="s">
        <v>50</v>
      </c>
      <c r="C25" s="20"/>
      <c r="D25" s="20">
        <v>78</v>
      </c>
      <c r="E25" s="20">
        <v>111</v>
      </c>
      <c r="F25" s="20">
        <v>1</v>
      </c>
      <c r="G25" s="20">
        <v>11</v>
      </c>
      <c r="H25" s="20"/>
      <c r="I25" s="20"/>
      <c r="J25" s="20"/>
      <c r="K25" s="21">
        <f t="shared" si="4"/>
        <v>201</v>
      </c>
    </row>
    <row r="26" spans="1:11" ht="15.75">
      <c r="A26" s="95"/>
      <c r="B26" s="24" t="s">
        <v>42</v>
      </c>
      <c r="C26" s="27">
        <f>SUM(C19:C25)</f>
        <v>0</v>
      </c>
      <c r="D26" s="27">
        <f t="shared" ref="D26:J26" si="5">SUM(D19:D25)</f>
        <v>185</v>
      </c>
      <c r="E26" s="27">
        <f t="shared" si="5"/>
        <v>173</v>
      </c>
      <c r="F26" s="27">
        <f t="shared" si="5"/>
        <v>589</v>
      </c>
      <c r="G26" s="27">
        <f t="shared" si="5"/>
        <v>37</v>
      </c>
      <c r="H26" s="27">
        <f t="shared" si="5"/>
        <v>0</v>
      </c>
      <c r="I26" s="27">
        <f t="shared" si="5"/>
        <v>0</v>
      </c>
      <c r="J26" s="27">
        <f t="shared" si="5"/>
        <v>0</v>
      </c>
      <c r="K26" s="21">
        <f>SUM(K19:K25)</f>
        <v>984</v>
      </c>
    </row>
    <row r="27" spans="1:11" ht="15.75">
      <c r="A27" s="93" t="s">
        <v>42</v>
      </c>
      <c r="B27" s="19" t="s">
        <v>44</v>
      </c>
      <c r="C27" s="28">
        <f>C3+C11+C19</f>
        <v>0</v>
      </c>
      <c r="D27" s="28">
        <f t="shared" ref="D27:J27" si="6">D3+D11+D19</f>
        <v>0</v>
      </c>
      <c r="E27" s="28">
        <f t="shared" si="6"/>
        <v>225</v>
      </c>
      <c r="F27" s="28">
        <f t="shared" si="6"/>
        <v>1948</v>
      </c>
      <c r="G27" s="28">
        <f t="shared" si="6"/>
        <v>175</v>
      </c>
      <c r="H27" s="28">
        <f t="shared" si="6"/>
        <v>52</v>
      </c>
      <c r="I27" s="28">
        <f t="shared" si="6"/>
        <v>850</v>
      </c>
      <c r="J27" s="28">
        <f t="shared" si="6"/>
        <v>90</v>
      </c>
      <c r="K27" s="21">
        <f>K3+K11+K19</f>
        <v>3340</v>
      </c>
    </row>
    <row r="28" spans="1:11" ht="15.75">
      <c r="A28" s="94"/>
      <c r="B28" s="19" t="s">
        <v>45</v>
      </c>
      <c r="C28" s="28">
        <f t="shared" ref="C28:K33" si="7">C4+C12+C20</f>
        <v>0</v>
      </c>
      <c r="D28" s="28">
        <f t="shared" si="7"/>
        <v>42</v>
      </c>
      <c r="E28" s="28">
        <f t="shared" si="7"/>
        <v>0</v>
      </c>
      <c r="F28" s="28">
        <f t="shared" si="7"/>
        <v>647</v>
      </c>
      <c r="G28" s="28">
        <f t="shared" si="7"/>
        <v>2</v>
      </c>
      <c r="H28" s="28">
        <f t="shared" si="7"/>
        <v>0</v>
      </c>
      <c r="I28" s="28">
        <f t="shared" si="7"/>
        <v>104</v>
      </c>
      <c r="J28" s="28">
        <f t="shared" si="7"/>
        <v>0</v>
      </c>
      <c r="K28" s="21">
        <f t="shared" si="7"/>
        <v>795</v>
      </c>
    </row>
    <row r="29" spans="1:11" ht="15.75">
      <c r="A29" s="94"/>
      <c r="B29" s="23" t="s">
        <v>46</v>
      </c>
      <c r="C29" s="28">
        <f t="shared" si="7"/>
        <v>0</v>
      </c>
      <c r="D29" s="28">
        <f t="shared" si="7"/>
        <v>0</v>
      </c>
      <c r="E29" s="28">
        <f t="shared" si="7"/>
        <v>39</v>
      </c>
      <c r="F29" s="28">
        <f t="shared" si="7"/>
        <v>686</v>
      </c>
      <c r="G29" s="28">
        <f t="shared" si="7"/>
        <v>70</v>
      </c>
      <c r="H29" s="28">
        <f t="shared" si="7"/>
        <v>0</v>
      </c>
      <c r="I29" s="28">
        <f t="shared" si="7"/>
        <v>5</v>
      </c>
      <c r="J29" s="28">
        <f t="shared" si="7"/>
        <v>0</v>
      </c>
      <c r="K29" s="21">
        <f t="shared" si="7"/>
        <v>800</v>
      </c>
    </row>
    <row r="30" spans="1:11" ht="15.75">
      <c r="A30" s="94"/>
      <c r="B30" s="19" t="s">
        <v>47</v>
      </c>
      <c r="C30" s="28">
        <f t="shared" si="7"/>
        <v>78</v>
      </c>
      <c r="D30" s="28">
        <f t="shared" si="7"/>
        <v>754</v>
      </c>
      <c r="E30" s="28">
        <f t="shared" si="7"/>
        <v>0</v>
      </c>
      <c r="F30" s="28">
        <f t="shared" si="7"/>
        <v>0</v>
      </c>
      <c r="G30" s="28">
        <f t="shared" si="7"/>
        <v>0</v>
      </c>
      <c r="H30" s="28">
        <f t="shared" si="7"/>
        <v>0</v>
      </c>
      <c r="I30" s="28">
        <f t="shared" si="7"/>
        <v>0</v>
      </c>
      <c r="J30" s="28">
        <f t="shared" si="7"/>
        <v>0</v>
      </c>
      <c r="K30" s="21">
        <f t="shared" si="7"/>
        <v>832</v>
      </c>
    </row>
    <row r="31" spans="1:11" ht="31.5">
      <c r="A31" s="94"/>
      <c r="B31" s="19" t="s">
        <v>48</v>
      </c>
      <c r="C31" s="28">
        <f t="shared" si="7"/>
        <v>0</v>
      </c>
      <c r="D31" s="28">
        <f t="shared" si="7"/>
        <v>967</v>
      </c>
      <c r="E31" s="28">
        <f t="shared" si="7"/>
        <v>289</v>
      </c>
      <c r="F31" s="28">
        <f t="shared" si="7"/>
        <v>0</v>
      </c>
      <c r="G31" s="28">
        <f t="shared" si="7"/>
        <v>64</v>
      </c>
      <c r="H31" s="28">
        <f t="shared" si="7"/>
        <v>0</v>
      </c>
      <c r="I31" s="28">
        <f t="shared" si="7"/>
        <v>0</v>
      </c>
      <c r="J31" s="28">
        <f t="shared" si="7"/>
        <v>0</v>
      </c>
      <c r="K31" s="21">
        <f t="shared" si="7"/>
        <v>1320</v>
      </c>
    </row>
    <row r="32" spans="1:11" ht="15.75">
      <c r="A32" s="94"/>
      <c r="B32" s="19" t="s">
        <v>49</v>
      </c>
      <c r="C32" s="28">
        <f t="shared" si="7"/>
        <v>0</v>
      </c>
      <c r="D32" s="28">
        <f t="shared" si="7"/>
        <v>0</v>
      </c>
      <c r="E32" s="28">
        <f t="shared" si="7"/>
        <v>0</v>
      </c>
      <c r="F32" s="28">
        <f t="shared" si="7"/>
        <v>0</v>
      </c>
      <c r="G32" s="28">
        <f t="shared" si="7"/>
        <v>6</v>
      </c>
      <c r="H32" s="28">
        <f t="shared" si="7"/>
        <v>0</v>
      </c>
      <c r="I32" s="28">
        <f t="shared" si="7"/>
        <v>0</v>
      </c>
      <c r="J32" s="28">
        <f t="shared" si="7"/>
        <v>0</v>
      </c>
      <c r="K32" s="21">
        <f t="shared" si="7"/>
        <v>6</v>
      </c>
    </row>
    <row r="33" spans="1:11" ht="15.75">
      <c r="A33" s="94"/>
      <c r="B33" s="19" t="s">
        <v>50</v>
      </c>
      <c r="C33" s="28">
        <f t="shared" si="7"/>
        <v>0</v>
      </c>
      <c r="D33" s="28">
        <f t="shared" si="7"/>
        <v>1312</v>
      </c>
      <c r="E33" s="28">
        <f t="shared" si="7"/>
        <v>502</v>
      </c>
      <c r="F33" s="28">
        <f t="shared" si="7"/>
        <v>1</v>
      </c>
      <c r="G33" s="28">
        <f t="shared" si="7"/>
        <v>176</v>
      </c>
      <c r="H33" s="28">
        <f t="shared" si="7"/>
        <v>0</v>
      </c>
      <c r="I33" s="28">
        <f t="shared" si="7"/>
        <v>0</v>
      </c>
      <c r="J33" s="28">
        <f t="shared" si="7"/>
        <v>0</v>
      </c>
      <c r="K33" s="21">
        <f t="shared" si="7"/>
        <v>1991</v>
      </c>
    </row>
    <row r="34" spans="1:11" ht="15.75">
      <c r="A34" s="95"/>
      <c r="B34" s="29" t="s">
        <v>42</v>
      </c>
      <c r="C34" s="27">
        <f>C26+C18+C10</f>
        <v>78</v>
      </c>
      <c r="D34" s="27">
        <f t="shared" ref="D34:J34" si="8">D26+D18+D10</f>
        <v>3075</v>
      </c>
      <c r="E34" s="27">
        <f t="shared" si="8"/>
        <v>1055</v>
      </c>
      <c r="F34" s="27">
        <f t="shared" si="8"/>
        <v>3282</v>
      </c>
      <c r="G34" s="27">
        <f t="shared" si="8"/>
        <v>493</v>
      </c>
      <c r="H34" s="27">
        <f t="shared" si="8"/>
        <v>52</v>
      </c>
      <c r="I34" s="27">
        <f t="shared" si="8"/>
        <v>959</v>
      </c>
      <c r="J34" s="27">
        <f t="shared" si="8"/>
        <v>90</v>
      </c>
      <c r="K34" s="21">
        <f t="shared" ref="K34" si="9">SUM(K10+K26)</f>
        <v>9084</v>
      </c>
    </row>
    <row r="35" spans="1:11" ht="19.5">
      <c r="A35" s="30"/>
      <c r="B35" s="30"/>
      <c r="C35" s="30"/>
      <c r="D35" s="30"/>
      <c r="E35" s="30"/>
      <c r="F35" s="30"/>
      <c r="G35" s="30"/>
      <c r="H35" s="30"/>
      <c r="I35" s="30"/>
      <c r="J35" s="30"/>
      <c r="K35" s="30"/>
    </row>
  </sheetData>
  <mergeCells count="5">
    <mergeCell ref="A27:A34"/>
    <mergeCell ref="A1:K1"/>
    <mergeCell ref="A3:A10"/>
    <mergeCell ref="A11:A18"/>
    <mergeCell ref="A19:A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نیروی انسانی</vt:lpstr>
      <vt:lpstr>واحد</vt:lpstr>
      <vt:lpstr>آموزشی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tvd</dc:creator>
  <cp:lastModifiedBy>BAHRE3</cp:lastModifiedBy>
  <cp:lastPrinted>2016-09-14T06:28:22Z</cp:lastPrinted>
  <dcterms:created xsi:type="dcterms:W3CDTF">2010-01-30T12:33:35Z</dcterms:created>
  <dcterms:modified xsi:type="dcterms:W3CDTF">2016-10-23T06:31:10Z</dcterms:modified>
</cp:coreProperties>
</file>